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8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<sst xmlns="http://schemas.openxmlformats.org/spreadsheetml/2006/main" count="23" uniqueCount="23">
  <si>
    <t>Arm Length</t>
  </si>
  <si>
    <t>D1 (ft)</t>
  </si>
  <si>
    <t>D2 (ft)</t>
  </si>
  <si>
    <t>D3 (ft)</t>
  </si>
  <si>
    <t>D2 (m)</t>
  </si>
  <si>
    <t>D1 (m)</t>
  </si>
  <si>
    <t>D3 (m)</t>
  </si>
  <si>
    <t>Mass (kg)</t>
  </si>
  <si>
    <t>Weight (lbs)</t>
  </si>
  <si>
    <t>T1 (s)</t>
  </si>
  <si>
    <t>V1 (m/s)</t>
  </si>
  <si>
    <t>T2 (s)</t>
  </si>
  <si>
    <t>V2 (m/s)</t>
  </si>
  <si>
    <t>T3 (s)</t>
  </si>
  <si>
    <t>V3 (m/s)</t>
  </si>
  <si>
    <t>K1 (J)</t>
  </si>
  <si>
    <t>K2 (J)</t>
  </si>
  <si>
    <t>K3 (J)</t>
  </si>
  <si>
    <t>P</t>
  </si>
  <si>
    <t>E1 (%)</t>
  </si>
  <si>
    <t>E2 (%)</t>
  </si>
  <si>
    <t>E3 (%)</t>
  </si>
  <si>
    <t>E-bar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</si>
</sst>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Dependent on Mass with 12-foot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Sheet1!$G$2:$G$12</c:f>
              <c:numCache>
                <c:ptCount val="11"/>
                <c:pt idx="0">
                  <c:v>0</c:v>
                </c:pt>
                <c:pt idx="1">
                  <c:v>0.6850742857142857</c:v>
                </c:pt>
                <c:pt idx="2">
                  <c:v>4.275582</c:v>
                </c:pt>
                <c:pt idx="3">
                  <c:v>5.312029644670051</c:v>
                </c:pt>
                <c:pt idx="4">
                  <c:v>7.080725363128492</c:v>
                </c:pt>
                <c:pt idx="5">
                  <c:v>7.5850458715596325</c:v>
                </c:pt>
                <c:pt idx="6">
                  <c:v>8.48419020746888</c:v>
                </c:pt>
                <c:pt idx="7">
                  <c:v>10.181212719665272</c:v>
                </c:pt>
                <c:pt idx="8">
                  <c:v>10.262774566473988</c:v>
                </c:pt>
                <c:pt idx="9">
                  <c:v>7.714851940298507</c:v>
                </c:pt>
                <c:pt idx="10">
                  <c:v>11.279356474576272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Sheet1!$K$2:$K$12</c:f>
              <c:numCache>
                <c:ptCount val="11"/>
                <c:pt idx="0">
                  <c:v>0</c:v>
                </c:pt>
                <c:pt idx="1">
                  <c:v>0.30850317757009343</c:v>
                </c:pt>
                <c:pt idx="2">
                  <c:v>3.098107272727273</c:v>
                </c:pt>
                <c:pt idx="3">
                  <c:v>4.348369565217392</c:v>
                </c:pt>
                <c:pt idx="4">
                  <c:v>6.2941199999999995</c:v>
                </c:pt>
                <c:pt idx="5">
                  <c:v>7.009236641221374</c:v>
                </c:pt>
                <c:pt idx="6">
                  <c:v>8.28892938271605</c:v>
                </c:pt>
                <c:pt idx="7">
                  <c:v>9.459310344827585</c:v>
                </c:pt>
                <c:pt idx="8">
                  <c:v>9.885152207792208</c:v>
                </c:pt>
                <c:pt idx="9">
                  <c:v>11.897935870445345</c:v>
                </c:pt>
                <c:pt idx="10">
                  <c:v>12.83223875</c:v>
                </c:pt>
              </c:numCache>
            </c:numRef>
          </c:yVal>
          <c:smooth val="0"/>
        </c:ser>
        <c:ser>
          <c:idx val="2"/>
          <c:order val="2"/>
          <c:tx>
            <c:v>Trial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Sheet1!$O$2:$O$12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3.3376859504132237</c:v>
                </c:pt>
                <c:pt idx="3">
                  <c:v>4.835987796610169</c:v>
                </c:pt>
                <c:pt idx="4">
                  <c:v>6.337223030303031</c:v>
                </c:pt>
                <c:pt idx="5">
                  <c:v>7.534218734177215</c:v>
                </c:pt>
                <c:pt idx="6">
                  <c:v>7.1677645454545456</c:v>
                </c:pt>
                <c:pt idx="7">
                  <c:v>8.463732328767124</c:v>
                </c:pt>
                <c:pt idx="8">
                  <c:v>11.761591337579619</c:v>
                </c:pt>
                <c:pt idx="9">
                  <c:v>12.023531739130433</c:v>
                </c:pt>
                <c:pt idx="10">
                  <c:v>11.203401212121213</c:v>
                </c:pt>
              </c:numCache>
            </c:numRef>
          </c:yVal>
          <c:smooth val="0"/>
        </c:ser>
        <c:axId val="54089421"/>
        <c:axId val="17042742"/>
      </c:scatterChart>
      <c:valAx>
        <c:axId val="5408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crossBetween val="midCat"/>
        <c:dispUnits/>
      </c:valAx>
      <c:valAx>
        <c:axId val="1704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Range Dependent on Mass with 12-foot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Sheet1!$F$2:$F$12</c:f>
              <c:numCache>
                <c:ptCount val="11"/>
                <c:pt idx="0">
                  <c:v>0</c:v>
                </c:pt>
                <c:pt idx="1">
                  <c:v>0.4315968</c:v>
                </c:pt>
                <c:pt idx="2">
                  <c:v>5.1306984</c:v>
                </c:pt>
                <c:pt idx="3">
                  <c:v>10.4646984</c:v>
                </c:pt>
                <c:pt idx="4">
                  <c:v>12.674498400000001</c:v>
                </c:pt>
                <c:pt idx="5">
                  <c:v>16.5354</c:v>
                </c:pt>
                <c:pt idx="6">
                  <c:v>20.446898400000002</c:v>
                </c:pt>
                <c:pt idx="7">
                  <c:v>24.3330984</c:v>
                </c:pt>
                <c:pt idx="8">
                  <c:v>17.7546</c:v>
                </c:pt>
                <c:pt idx="9">
                  <c:v>10.3379016</c:v>
                </c:pt>
                <c:pt idx="10">
                  <c:v>33.2741016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Sheet1!$J$2:$J$12</c:f>
              <c:numCache>
                <c:ptCount val="11"/>
                <c:pt idx="0">
                  <c:v>0</c:v>
                </c:pt>
                <c:pt idx="1">
                  <c:v>0.3300984</c:v>
                </c:pt>
                <c:pt idx="2">
                  <c:v>4.0895016</c:v>
                </c:pt>
                <c:pt idx="3">
                  <c:v>8.001000000000001</c:v>
                </c:pt>
                <c:pt idx="4">
                  <c:v>11.4552984</c:v>
                </c:pt>
                <c:pt idx="5">
                  <c:v>18.3642</c:v>
                </c:pt>
                <c:pt idx="6">
                  <c:v>20.142098400000002</c:v>
                </c:pt>
                <c:pt idx="7">
                  <c:v>16.4592</c:v>
                </c:pt>
                <c:pt idx="8">
                  <c:v>22.834701600000002</c:v>
                </c:pt>
                <c:pt idx="9">
                  <c:v>29.387901600000003</c:v>
                </c:pt>
                <c:pt idx="10">
                  <c:v>24.6378984</c:v>
                </c:pt>
              </c:numCache>
            </c:numRef>
          </c:yVal>
          <c:smooth val="0"/>
        </c:ser>
        <c:ser>
          <c:idx val="2"/>
          <c:order val="2"/>
          <c:tx>
            <c:v>Trial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Sheet1!$N$2:$N$12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4.038600000000001</c:v>
                </c:pt>
                <c:pt idx="3">
                  <c:v>8.5596984</c:v>
                </c:pt>
                <c:pt idx="4">
                  <c:v>12.547701600000002</c:v>
                </c:pt>
                <c:pt idx="5">
                  <c:v>17.8560984</c:v>
                </c:pt>
                <c:pt idx="6">
                  <c:v>18.9228984</c:v>
                </c:pt>
                <c:pt idx="7">
                  <c:v>24.7140984</c:v>
                </c:pt>
                <c:pt idx="8">
                  <c:v>18.4656984</c:v>
                </c:pt>
                <c:pt idx="9">
                  <c:v>22.1232984</c:v>
                </c:pt>
                <c:pt idx="10">
                  <c:v>33.2741016</c:v>
                </c:pt>
              </c:numCache>
            </c:numRef>
          </c:yVal>
          <c:smooth val="0"/>
        </c:ser>
        <c:axId val="19166951"/>
        <c:axId val="38284832"/>
      </c:scatterChart>
      <c:valAx>
        <c:axId val="1916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crossBetween val="midCat"/>
        <c:dispUnits/>
      </c:valAx>
      <c:valAx>
        <c:axId val="3828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Dependent on Mass with 11-foot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Sheet1!$G$15:$G$25</c:f>
              <c:numCache>
                <c:ptCount val="11"/>
                <c:pt idx="0">
                  <c:v>0</c:v>
                </c:pt>
                <c:pt idx="1">
                  <c:v>3.8484848484848486</c:v>
                </c:pt>
                <c:pt idx="2">
                  <c:v>4.648096326530613</c:v>
                </c:pt>
                <c:pt idx="3">
                  <c:v>6.159550800000001</c:v>
                </c:pt>
                <c:pt idx="4">
                  <c:v>5.908422365591398</c:v>
                </c:pt>
                <c:pt idx="5">
                  <c:v>6.650065242718448</c:v>
                </c:pt>
                <c:pt idx="6">
                  <c:v>7.86708255319149</c:v>
                </c:pt>
                <c:pt idx="7">
                  <c:v>7.990292011661808</c:v>
                </c:pt>
                <c:pt idx="8">
                  <c:v>8.488291224489796</c:v>
                </c:pt>
                <c:pt idx="9">
                  <c:v>9.234573643410853</c:v>
                </c:pt>
                <c:pt idx="10">
                  <c:v>12.655402947368422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Sheet1!$K$15:$K$25</c:f>
              <c:numCache>
                <c:ptCount val="11"/>
                <c:pt idx="0">
                  <c:v>0</c:v>
                </c:pt>
                <c:pt idx="1">
                  <c:v>3.43829268292683</c:v>
                </c:pt>
                <c:pt idx="2">
                  <c:v>3.4280408391608392</c:v>
                </c:pt>
                <c:pt idx="3">
                  <c:v>5.425292038834952</c:v>
                </c:pt>
                <c:pt idx="4">
                  <c:v>5.641616633663367</c:v>
                </c:pt>
                <c:pt idx="5">
                  <c:v>7.383877692307692</c:v>
                </c:pt>
                <c:pt idx="6">
                  <c:v>8.490857142857143</c:v>
                </c:pt>
                <c:pt idx="7">
                  <c:v>6.9459950859950865</c:v>
                </c:pt>
                <c:pt idx="8">
                  <c:v>8.4072400968523</c:v>
                </c:pt>
                <c:pt idx="9">
                  <c:v>9.835544672897196</c:v>
                </c:pt>
                <c:pt idx="10">
                  <c:v>12.331121584158415</c:v>
                </c:pt>
              </c:numCache>
            </c:numRef>
          </c:yVal>
          <c:smooth val="0"/>
        </c:ser>
        <c:ser>
          <c:idx val="2"/>
          <c:order val="2"/>
          <c:tx>
            <c:v>Trial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Sheet1!$O$15:$O$25</c:f>
              <c:numCache>
                <c:ptCount val="11"/>
                <c:pt idx="0">
                  <c:v>0</c:v>
                </c:pt>
                <c:pt idx="1">
                  <c:v>2.5144460606060606</c:v>
                </c:pt>
                <c:pt idx="2">
                  <c:v>3.9618249056603774</c:v>
                </c:pt>
                <c:pt idx="3">
                  <c:v>5.2506317786561265</c:v>
                </c:pt>
                <c:pt idx="4">
                  <c:v>5.868595294117648</c:v>
                </c:pt>
                <c:pt idx="5">
                  <c:v>6.74665665615142</c:v>
                </c:pt>
                <c:pt idx="6">
                  <c:v>6.602670157068063</c:v>
                </c:pt>
                <c:pt idx="7">
                  <c:v>7.114686282722514</c:v>
                </c:pt>
                <c:pt idx="8">
                  <c:v>8.283127684729065</c:v>
                </c:pt>
                <c:pt idx="9">
                  <c:v>9.08787535410765</c:v>
                </c:pt>
                <c:pt idx="10">
                  <c:v>9.837378810810812</c:v>
                </c:pt>
              </c:numCache>
            </c:numRef>
          </c:yVal>
          <c:smooth val="0"/>
        </c:ser>
        <c:axId val="9019169"/>
        <c:axId val="14063658"/>
      </c:scatterChart>
      <c:valAx>
        <c:axId val="901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63658"/>
        <c:crosses val="autoZero"/>
        <c:crossBetween val="midCat"/>
        <c:dispUnits/>
      </c:valAx>
      <c:valAx>
        <c:axId val="1406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9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Range Dependent on Mass with 11-foot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Sheet1!$F$15:$F$25</c:f>
              <c:numCache>
                <c:ptCount val="11"/>
                <c:pt idx="0">
                  <c:v>0</c:v>
                </c:pt>
                <c:pt idx="1">
                  <c:v>3.81</c:v>
                </c:pt>
                <c:pt idx="2">
                  <c:v>6.832701600000001</c:v>
                </c:pt>
                <c:pt idx="3">
                  <c:v>12.319101600000002</c:v>
                </c:pt>
                <c:pt idx="4">
                  <c:v>16.4844984</c:v>
                </c:pt>
                <c:pt idx="5">
                  <c:v>20.5487016</c:v>
                </c:pt>
                <c:pt idx="6">
                  <c:v>25.8827016</c:v>
                </c:pt>
                <c:pt idx="7">
                  <c:v>27.4067016</c:v>
                </c:pt>
                <c:pt idx="8">
                  <c:v>33.2741016</c:v>
                </c:pt>
                <c:pt idx="9">
                  <c:v>35.7378</c:v>
                </c:pt>
                <c:pt idx="10">
                  <c:v>36.067898400000004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Sheet1!$J$15:$J$25</c:f>
              <c:numCache>
                <c:ptCount val="11"/>
                <c:pt idx="0">
                  <c:v>0</c:v>
                </c:pt>
                <c:pt idx="1">
                  <c:v>2.8194000000000004</c:v>
                </c:pt>
                <c:pt idx="2">
                  <c:v>4.9020984</c:v>
                </c:pt>
                <c:pt idx="3">
                  <c:v>11.1761016</c:v>
                </c:pt>
                <c:pt idx="4">
                  <c:v>17.0940984</c:v>
                </c:pt>
                <c:pt idx="5">
                  <c:v>23.0376984</c:v>
                </c:pt>
                <c:pt idx="6">
                  <c:v>29.718</c:v>
                </c:pt>
                <c:pt idx="7">
                  <c:v>28.270200000000003</c:v>
                </c:pt>
                <c:pt idx="8">
                  <c:v>34.7219016</c:v>
                </c:pt>
                <c:pt idx="9">
                  <c:v>31.5720984</c:v>
                </c:pt>
                <c:pt idx="10">
                  <c:v>37.3632984</c:v>
                </c:pt>
              </c:numCache>
            </c:numRef>
          </c:yVal>
          <c:smooth val="0"/>
        </c:ser>
        <c:ser>
          <c:idx val="2"/>
          <c:order val="2"/>
          <c:tx>
            <c:v>Trial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Sheet1!$N$15:$N$25</c:f>
              <c:numCache>
                <c:ptCount val="11"/>
                <c:pt idx="0">
                  <c:v>0</c:v>
                </c:pt>
                <c:pt idx="1">
                  <c:v>2.4893016</c:v>
                </c:pt>
                <c:pt idx="2">
                  <c:v>6.299301600000001</c:v>
                </c:pt>
                <c:pt idx="3">
                  <c:v>13.2840984</c:v>
                </c:pt>
                <c:pt idx="4">
                  <c:v>17.957901600000003</c:v>
                </c:pt>
                <c:pt idx="5">
                  <c:v>21.3869016</c:v>
                </c:pt>
                <c:pt idx="6">
                  <c:v>25.2222</c:v>
                </c:pt>
                <c:pt idx="7">
                  <c:v>27.1781016</c:v>
                </c:pt>
                <c:pt idx="8">
                  <c:v>33.6294984</c:v>
                </c:pt>
                <c:pt idx="9">
                  <c:v>32.080200000000005</c:v>
                </c:pt>
                <c:pt idx="10">
                  <c:v>36.3983016</c:v>
                </c:pt>
              </c:numCache>
            </c:numRef>
          </c:yVal>
          <c:smooth val="0"/>
        </c:ser>
        <c:axId val="59464059"/>
        <c:axId val="65414484"/>
      </c:scatterChart>
      <c:val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crossBetween val="midCat"/>
        <c:dispUnits/>
      </c:valAx>
      <c:valAx>
        <c:axId val="6541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Dependent on Mass with 10-foot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Sheet1!$G$28:$G$38</c:f>
              <c:numCache>
                <c:ptCount val="11"/>
                <c:pt idx="0">
                  <c:v>0</c:v>
                </c:pt>
                <c:pt idx="1">
                  <c:v>4.653435114503817</c:v>
                </c:pt>
                <c:pt idx="2">
                  <c:v>7.2614117647058825</c:v>
                </c:pt>
                <c:pt idx="3">
                  <c:v>8.326450650887574</c:v>
                </c:pt>
                <c:pt idx="4">
                  <c:v>10.779941428571428</c:v>
                </c:pt>
                <c:pt idx="5">
                  <c:v>10.874762597402597</c:v>
                </c:pt>
                <c:pt idx="6">
                  <c:v>10.728264109589041</c:v>
                </c:pt>
                <c:pt idx="7">
                  <c:v>11.306419610894942</c:v>
                </c:pt>
                <c:pt idx="8">
                  <c:v>9.764550898203593</c:v>
                </c:pt>
                <c:pt idx="9">
                  <c:v>11.299227352941177</c:v>
                </c:pt>
                <c:pt idx="10">
                  <c:v>11.346031750972765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Sheet1!$K$28:$K$38</c:f>
              <c:numCache>
                <c:ptCount val="11"/>
                <c:pt idx="0">
                  <c:v>0</c:v>
                </c:pt>
                <c:pt idx="1">
                  <c:v>4.426029375</c:v>
                </c:pt>
                <c:pt idx="2">
                  <c:v>7.397192982456141</c:v>
                </c:pt>
                <c:pt idx="3">
                  <c:v>9.13853347826087</c:v>
                </c:pt>
                <c:pt idx="4">
                  <c:v>14.232396694214875</c:v>
                </c:pt>
                <c:pt idx="5">
                  <c:v>10.15995886639676</c:v>
                </c:pt>
                <c:pt idx="6">
                  <c:v>10.651313868613139</c:v>
                </c:pt>
                <c:pt idx="7">
                  <c:v>11.632045454545453</c:v>
                </c:pt>
                <c:pt idx="8">
                  <c:v>9.721577857142858</c:v>
                </c:pt>
                <c:pt idx="9">
                  <c:v>11.253736654804271</c:v>
                </c:pt>
                <c:pt idx="10">
                  <c:v>9.846451111111111</c:v>
                </c:pt>
              </c:numCache>
            </c:numRef>
          </c:yVal>
          <c:smooth val="0"/>
        </c:ser>
        <c:ser>
          <c:idx val="2"/>
          <c:order val="2"/>
          <c:tx>
            <c:v>Trial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Sheet1!$O$28:$O$38</c:f>
              <c:numCache>
                <c:ptCount val="11"/>
                <c:pt idx="0">
                  <c:v>0</c:v>
                </c:pt>
                <c:pt idx="1">
                  <c:v>2.8302857142857145</c:v>
                </c:pt>
                <c:pt idx="2">
                  <c:v>6.457974901960785</c:v>
                </c:pt>
                <c:pt idx="3">
                  <c:v>9.226251176470589</c:v>
                </c:pt>
                <c:pt idx="4">
                  <c:v>10.488607761194032</c:v>
                </c:pt>
                <c:pt idx="5">
                  <c:v>10.714585152838428</c:v>
                </c:pt>
                <c:pt idx="6">
                  <c:v>11.294236030534352</c:v>
                </c:pt>
                <c:pt idx="7">
                  <c:v>11.519740371747213</c:v>
                </c:pt>
                <c:pt idx="8">
                  <c:v>9.765219941348972</c:v>
                </c:pt>
                <c:pt idx="9">
                  <c:v>12.016153846153848</c:v>
                </c:pt>
                <c:pt idx="10">
                  <c:v>14.325600000000001</c:v>
                </c:pt>
              </c:numCache>
            </c:numRef>
          </c:yVal>
          <c:smooth val="0"/>
        </c:ser>
        <c:axId val="51859445"/>
        <c:axId val="64081822"/>
      </c:scatterChart>
      <c:val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crossBetween val="midCat"/>
        <c:dispUnits/>
      </c:valAx>
      <c:valAx>
        <c:axId val="640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Range Dependent on Mass with 10-foot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Sheet1!$F$28:$F$38</c:f>
              <c:numCache>
                <c:ptCount val="11"/>
                <c:pt idx="0">
                  <c:v>0</c:v>
                </c:pt>
                <c:pt idx="1">
                  <c:v>6.096</c:v>
                </c:pt>
                <c:pt idx="2">
                  <c:v>12.3444</c:v>
                </c:pt>
                <c:pt idx="3">
                  <c:v>14.0717016</c:v>
                </c:pt>
                <c:pt idx="4">
                  <c:v>18.1103016</c:v>
                </c:pt>
                <c:pt idx="5">
                  <c:v>25.1207016</c:v>
                </c:pt>
                <c:pt idx="6">
                  <c:v>23.4948984</c:v>
                </c:pt>
                <c:pt idx="7">
                  <c:v>29.0574984</c:v>
                </c:pt>
                <c:pt idx="8">
                  <c:v>32.6136</c:v>
                </c:pt>
                <c:pt idx="9">
                  <c:v>30.7338984</c:v>
                </c:pt>
                <c:pt idx="10">
                  <c:v>29.159301600000003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Sheet1!$J$28:$J$38</c:f>
              <c:numCache>
                <c:ptCount val="11"/>
                <c:pt idx="0">
                  <c:v>0</c:v>
                </c:pt>
                <c:pt idx="1">
                  <c:v>5.6653176</c:v>
                </c:pt>
                <c:pt idx="2">
                  <c:v>12.6492</c:v>
                </c:pt>
                <c:pt idx="3">
                  <c:v>16.814901600000002</c:v>
                </c:pt>
                <c:pt idx="4">
                  <c:v>17.2212</c:v>
                </c:pt>
                <c:pt idx="5">
                  <c:v>25.0950984</c:v>
                </c:pt>
                <c:pt idx="6">
                  <c:v>29.184600000000003</c:v>
                </c:pt>
                <c:pt idx="7">
                  <c:v>30.7086</c:v>
                </c:pt>
                <c:pt idx="8">
                  <c:v>32.6645016</c:v>
                </c:pt>
                <c:pt idx="9">
                  <c:v>31.623</c:v>
                </c:pt>
                <c:pt idx="10">
                  <c:v>31.9025016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Sheet1!$N$28:$N$38</c:f>
              <c:numCache>
                <c:ptCount val="11"/>
                <c:pt idx="0">
                  <c:v>0</c:v>
                </c:pt>
                <c:pt idx="1">
                  <c:v>3.9624</c:v>
                </c:pt>
                <c:pt idx="2">
                  <c:v>9.880701600000002</c:v>
                </c:pt>
                <c:pt idx="3">
                  <c:v>12.547701600000002</c:v>
                </c:pt>
                <c:pt idx="4">
                  <c:v>21.0821016</c:v>
                </c:pt>
                <c:pt idx="5">
                  <c:v>24.5364</c:v>
                </c:pt>
                <c:pt idx="6">
                  <c:v>29.5908984</c:v>
                </c:pt>
                <c:pt idx="7">
                  <c:v>30.988101600000004</c:v>
                </c:pt>
                <c:pt idx="8">
                  <c:v>33.2994</c:v>
                </c:pt>
                <c:pt idx="9">
                  <c:v>28.117800000000003</c:v>
                </c:pt>
                <c:pt idx="10">
                  <c:v>32.232600000000005</c:v>
                </c:pt>
              </c:numCache>
            </c:numRef>
          </c:yVal>
          <c:smooth val="0"/>
        </c:ser>
        <c:axId val="39865487"/>
        <c:axId val="23245064"/>
      </c:scatterChart>
      <c:valAx>
        <c:axId val="3986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</c:valAx>
      <c:val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the Trebuchet Dependent on Mass with 12-foot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E1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Sheet1!$T$2:$T$12</c:f>
              <c:numCache>
                <c:ptCount val="11"/>
                <c:pt idx="0">
                  <c:v>0</c:v>
                </c:pt>
                <c:pt idx="1">
                  <c:v>0.028986293029747364</c:v>
                </c:pt>
                <c:pt idx="2">
                  <c:v>0.9357083807085257</c:v>
                </c:pt>
                <c:pt idx="3">
                  <c:v>1.2331840292847371</c:v>
                </c:pt>
                <c:pt idx="4">
                  <c:v>1.9116243114337212</c:v>
                </c:pt>
                <c:pt idx="5">
                  <c:v>1.9454825479139861</c:v>
                </c:pt>
                <c:pt idx="6">
                  <c:v>2.1866986351388458</c:v>
                </c:pt>
                <c:pt idx="7">
                  <c:v>2.8584659787762305</c:v>
                </c:pt>
                <c:pt idx="8">
                  <c:v>2.6591399982747</c:v>
                </c:pt>
                <c:pt idx="9">
                  <c:v>1.3856499410390923</c:v>
                </c:pt>
                <c:pt idx="10">
                  <c:v>2.747868484399392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Sheet1!$U$1</c:f>
              <c:strCache>
                <c:ptCount val="1"/>
                <c:pt idx="0">
                  <c:v>E2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Sheet1!$U$2:$U$12</c:f>
              <c:numCache>
                <c:ptCount val="11"/>
                <c:pt idx="0">
                  <c:v>0</c:v>
                </c:pt>
                <c:pt idx="1">
                  <c:v>0.005878095374032495</c:v>
                </c:pt>
                <c:pt idx="2">
                  <c:v>0.4912956758029828</c:v>
                </c:pt>
                <c:pt idx="3">
                  <c:v>0.8263419608872197</c:v>
                </c:pt>
                <c:pt idx="4">
                  <c:v>1.5104873154222733</c:v>
                </c:pt>
                <c:pt idx="5">
                  <c:v>1.661316434424236</c:v>
                </c:pt>
                <c:pt idx="6">
                  <c:v>2.0872045864529976</c:v>
                </c:pt>
                <c:pt idx="7">
                  <c:v>2.4674760912634794</c:v>
                </c:pt>
                <c:pt idx="8">
                  <c:v>2.4670522398596106</c:v>
                </c:pt>
                <c:pt idx="9">
                  <c:v>3.29565379867639</c:v>
                </c:pt>
                <c:pt idx="10">
                  <c:v>3.5565765519622783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Sheet1!$V$1</c:f>
              <c:strCache>
                <c:ptCount val="1"/>
                <c:pt idx="0">
                  <c:v>E3 (%)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Sheet1!$C$2:$C$12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Sheet1!$V$2:$V$12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0.570218076050457</c:v>
                </c:pt>
                <c:pt idx="3">
                  <c:v>1.022062147079382</c:v>
                </c:pt>
                <c:pt idx="4">
                  <c:v>1.5312462174125934</c:v>
                </c:pt>
                <c:pt idx="5">
                  <c:v>1.9194966795242634</c:v>
                </c:pt>
                <c:pt idx="6">
                  <c:v>1.5607581177770506</c:v>
                </c:pt>
                <c:pt idx="7">
                  <c:v>1.9754127154503804</c:v>
                </c:pt>
                <c:pt idx="8">
                  <c:v>3.4925593527173886</c:v>
                </c:pt>
                <c:pt idx="9">
                  <c:v>3.365599577598925</c:v>
                </c:pt>
                <c:pt idx="10">
                  <c:v>2.7109847618140677</c:v>
                </c:pt>
              </c:numCache>
            </c:numRef>
          </c:yVal>
          <c:smooth val="0"/>
        </c:ser>
        <c:axId val="7878985"/>
        <c:axId val="3802002"/>
      </c:scatterChart>
      <c:val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crossBetween val="midCat"/>
        <c:dispUnits/>
      </c:valAx>
      <c:valAx>
        <c:axId val="380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the Trebuchet Dependent on Mass with 11-foot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E1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Sheet1!$T$15:$T$25</c:f>
              <c:numCache>
                <c:ptCount val="11"/>
                <c:pt idx="0">
                  <c:v>0</c:v>
                </c:pt>
                <c:pt idx="1">
                  <c:v>0.8944215210398667</c:v>
                </c:pt>
                <c:pt idx="2">
                  <c:v>1.0812985279532958</c:v>
                </c:pt>
                <c:pt idx="3">
                  <c:v>1.6212512629183606</c:v>
                </c:pt>
                <c:pt idx="4">
                  <c:v>1.3014738463833748</c:v>
                </c:pt>
                <c:pt idx="5">
                  <c:v>1.4622043159117186</c:v>
                </c:pt>
                <c:pt idx="6">
                  <c:v>1.8384037153976844</c:v>
                </c:pt>
                <c:pt idx="7">
                  <c:v>1.7214905396916016</c:v>
                </c:pt>
                <c:pt idx="8">
                  <c:v>1.778678682058988</c:v>
                </c:pt>
                <c:pt idx="9">
                  <c:v>1.9412316674304666</c:v>
                </c:pt>
                <c:pt idx="10">
                  <c:v>3.3823970489817334</c:v>
                </c:pt>
              </c:numCache>
            </c:numRef>
          </c:yVal>
          <c:smooth val="0"/>
        </c:ser>
        <c:ser>
          <c:idx val="1"/>
          <c:order val="1"/>
          <c:tx>
            <c:v>E2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Sheet1!$U$15:$U$25</c:f>
              <c:numCache>
                <c:ptCount val="11"/>
                <c:pt idx="0">
                  <c:v>0</c:v>
                </c:pt>
                <c:pt idx="1">
                  <c:v>0.713918053161057</c:v>
                </c:pt>
                <c:pt idx="2">
                  <c:v>0.5881489778301542</c:v>
                </c:pt>
                <c:pt idx="3">
                  <c:v>1.2577620488774024</c:v>
                </c:pt>
                <c:pt idx="4">
                  <c:v>1.1865868211235042</c:v>
                </c:pt>
                <c:pt idx="5">
                  <c:v>1.802707385243824</c:v>
                </c:pt>
                <c:pt idx="6">
                  <c:v>2.141492423205488</c:v>
                </c:pt>
                <c:pt idx="7">
                  <c:v>1.3009130832065918</c:v>
                </c:pt>
                <c:pt idx="8">
                  <c:v>1.7448731424597783</c:v>
                </c:pt>
                <c:pt idx="9">
                  <c:v>2.2021175590712407</c:v>
                </c:pt>
                <c:pt idx="10">
                  <c:v>3.2112771661517545</c:v>
                </c:pt>
              </c:numCache>
            </c:numRef>
          </c:yVal>
          <c:smooth val="0"/>
        </c:ser>
        <c:ser>
          <c:idx val="2"/>
          <c:order val="2"/>
          <c:tx>
            <c:v>E3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Sheet1!$C$15:$C$25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Sheet1!$V$15:$V$25</c:f>
              <c:numCache>
                <c:ptCount val="11"/>
                <c:pt idx="0">
                  <c:v>0</c:v>
                </c:pt>
                <c:pt idx="1">
                  <c:v>0.38181002350444976</c:v>
                </c:pt>
                <c:pt idx="2">
                  <c:v>0.7855718776217567</c:v>
                </c:pt>
                <c:pt idx="3">
                  <c:v>1.178081592389521</c:v>
                </c:pt>
                <c:pt idx="4">
                  <c:v>1.2839872181071625</c:v>
                </c:pt>
                <c:pt idx="5">
                  <c:v>1.5049894908845862</c:v>
                </c:pt>
                <c:pt idx="6">
                  <c:v>1.2949490415843088</c:v>
                </c:pt>
                <c:pt idx="7">
                  <c:v>1.364868616384827</c:v>
                </c:pt>
                <c:pt idx="8">
                  <c:v>1.6937358087581578</c:v>
                </c:pt>
                <c:pt idx="9">
                  <c:v>1.8800456423785499</c:v>
                </c:pt>
                <c:pt idx="10">
                  <c:v>2.0437671855373254</c:v>
                </c:pt>
              </c:numCache>
            </c:numRef>
          </c:yVal>
          <c:smooth val="0"/>
        </c:ser>
        <c:axId val="34218019"/>
        <c:axId val="39526716"/>
      </c:scatterChart>
      <c:valAx>
        <c:axId val="3421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6716"/>
        <c:crosses val="autoZero"/>
        <c:crossBetween val="midCat"/>
        <c:dispUnits/>
      </c:valAx>
      <c:valAx>
        <c:axId val="395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the Trebuchet Dependent on Mass with 10-foot Arm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E1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Sheet1!$T$28:$T$38</c:f>
              <c:numCache>
                <c:ptCount val="11"/>
                <c:pt idx="0">
                  <c:v>0</c:v>
                </c:pt>
                <c:pt idx="1">
                  <c:v>1.2736786254053851</c:v>
                </c:pt>
                <c:pt idx="2">
                  <c:v>2.5703209634226303</c:v>
                </c:pt>
                <c:pt idx="3">
                  <c:v>2.8855056337479015</c:v>
                </c:pt>
                <c:pt idx="4">
                  <c:v>4.219636474641709</c:v>
                </c:pt>
                <c:pt idx="5">
                  <c:v>3.808427354755295</c:v>
                </c:pt>
                <c:pt idx="6">
                  <c:v>3.3298313983945538</c:v>
                </c:pt>
                <c:pt idx="7">
                  <c:v>3.357216844108002</c:v>
                </c:pt>
                <c:pt idx="8">
                  <c:v>2.2925106473843413</c:v>
                </c:pt>
                <c:pt idx="9">
                  <c:v>2.8306815925576805</c:v>
                </c:pt>
                <c:pt idx="10">
                  <c:v>2.6479542519901487</c:v>
                </c:pt>
              </c:numCache>
            </c:numRef>
          </c:yVal>
          <c:smooth val="0"/>
        </c:ser>
        <c:ser>
          <c:idx val="1"/>
          <c:order val="1"/>
          <c:tx>
            <c:v>E2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Sheet1!$U$28:$U$38</c:f>
              <c:numCache>
                <c:ptCount val="11"/>
                <c:pt idx="0">
                  <c:v>0</c:v>
                </c:pt>
                <c:pt idx="1">
                  <c:v>1.1522351488184222</c:v>
                </c:pt>
                <c:pt idx="2">
                  <c:v>2.667344603312845</c:v>
                </c:pt>
                <c:pt idx="3">
                  <c:v>3.4758026987321506</c:v>
                </c:pt>
                <c:pt idx="4">
                  <c:v>7.355264853423686</c:v>
                </c:pt>
                <c:pt idx="5">
                  <c:v>3.3242218945299857</c:v>
                </c:pt>
                <c:pt idx="6">
                  <c:v>3.282235180551935</c:v>
                </c:pt>
                <c:pt idx="7">
                  <c:v>3.553377730094265</c:v>
                </c:pt>
                <c:pt idx="8">
                  <c:v>2.272376721271353</c:v>
                </c:pt>
                <c:pt idx="9">
                  <c:v>2.8079348215768305</c:v>
                </c:pt>
                <c:pt idx="10">
                  <c:v>1.9942607709101883</c:v>
                </c:pt>
              </c:numCache>
            </c:numRef>
          </c:yVal>
          <c:smooth val="0"/>
        </c:ser>
        <c:ser>
          <c:idx val="2"/>
          <c:order val="2"/>
          <c:tx>
            <c:v>E3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Sheet1!$C$28:$C$38</c:f>
              <c:numCache>
                <c:ptCount val="11"/>
                <c:pt idx="0">
                  <c:v>17.418</c:v>
                </c:pt>
                <c:pt idx="1">
                  <c:v>21.9539237</c:v>
                </c:pt>
                <c:pt idx="2">
                  <c:v>26.489847400000002</c:v>
                </c:pt>
                <c:pt idx="3">
                  <c:v>31.0257711</c:v>
                </c:pt>
                <c:pt idx="4">
                  <c:v>35.5616948</c:v>
                </c:pt>
                <c:pt idx="5">
                  <c:v>40.097618499999996</c:v>
                </c:pt>
                <c:pt idx="6">
                  <c:v>44.6335422</c:v>
                </c:pt>
                <c:pt idx="7">
                  <c:v>49.169465900000006</c:v>
                </c:pt>
                <c:pt idx="8">
                  <c:v>53.705389600000004</c:v>
                </c:pt>
                <c:pt idx="9">
                  <c:v>58.2413133</c:v>
                </c:pt>
                <c:pt idx="10">
                  <c:v>62.777237</c:v>
                </c:pt>
              </c:numCache>
            </c:numRef>
          </c:xVal>
          <c:yVal>
            <c:numRef>
              <c:f>Sheet1!$V$28:$V$38</c:f>
              <c:numCache>
                <c:ptCount val="11"/>
                <c:pt idx="0">
                  <c:v>0</c:v>
                </c:pt>
                <c:pt idx="1">
                  <c:v>0.47116507812606206</c:v>
                </c:pt>
                <c:pt idx="2">
                  <c:v>2.0330026045853486</c:v>
                </c:pt>
                <c:pt idx="3">
                  <c:v>3.5428490531980423</c:v>
                </c:pt>
                <c:pt idx="4">
                  <c:v>3.9946425572800774</c:v>
                </c:pt>
                <c:pt idx="5">
                  <c:v>3.6970627990456273</c:v>
                </c:pt>
                <c:pt idx="6">
                  <c:v>3.6904306641210547</c:v>
                </c:pt>
                <c:pt idx="7">
                  <c:v>3.485094649903084</c:v>
                </c:pt>
                <c:pt idx="8">
                  <c:v>2.2928248125919484</c:v>
                </c:pt>
                <c:pt idx="9">
                  <c:v>3.2012860822768987</c:v>
                </c:pt>
                <c:pt idx="10">
                  <c:v>4.221318584014236</c:v>
                </c:pt>
              </c:numCache>
            </c:numRef>
          </c:yVal>
          <c:smooth val="0"/>
        </c:ser>
        <c:axId val="20196125"/>
        <c:axId val="47547398"/>
      </c:scatterChart>
      <c:valAx>
        <c:axId val="20196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47398"/>
        <c:crosses val="autoZero"/>
        <c:crossBetween val="midCat"/>
        <c:dispUnits/>
      </c:valAx>
      <c:valAx>
        <c:axId val="475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G10">
      <selection activeCell="C28" activeCellId="1" sqref="T28:V38 C28:C38"/>
    </sheetView>
  </sheetViews>
  <sheetFormatPr defaultColWidth="9.140625" defaultRowHeight="12.75"/>
  <cols>
    <col min="1" max="1" width="10.57421875" style="0" bestFit="1" customWidth="1"/>
    <col min="2" max="3" width="11.00390625" style="0" bestFit="1" customWidth="1"/>
    <col min="4" max="4" width="5.7109375" style="0" bestFit="1" customWidth="1"/>
    <col min="5" max="5" width="8.00390625" style="0" bestFit="1" customWidth="1"/>
    <col min="6" max="6" width="11.00390625" style="0" bestFit="1" customWidth="1"/>
    <col min="7" max="7" width="12.00390625" style="0" bestFit="1" customWidth="1"/>
    <col min="8" max="8" width="5.7109375" style="0" bestFit="1" customWidth="1"/>
    <col min="9" max="9" width="8.00390625" style="0" bestFit="1" customWidth="1"/>
    <col min="10" max="10" width="11.00390625" style="0" bestFit="1" customWidth="1"/>
    <col min="11" max="11" width="12.00390625" style="0" bestFit="1" customWidth="1"/>
    <col min="12" max="12" width="5.7109375" style="0" bestFit="1" customWidth="1"/>
    <col min="13" max="13" width="8.00390625" style="0" bestFit="1" customWidth="1"/>
    <col min="14" max="14" width="11.00390625" style="0" bestFit="1" customWidth="1"/>
    <col min="15" max="15" width="12.00390625" style="0" bestFit="1" customWidth="1"/>
  </cols>
  <sheetData>
    <row r="1" spans="1:23" ht="12.75">
      <c r="A1" t="s">
        <v>0</v>
      </c>
      <c r="B1" t="s">
        <v>8</v>
      </c>
      <c r="C1" t="s">
        <v>7</v>
      </c>
      <c r="D1" t="s">
        <v>9</v>
      </c>
      <c r="E1" t="s">
        <v>1</v>
      </c>
      <c r="F1" t="s">
        <v>5</v>
      </c>
      <c r="G1" t="s">
        <v>10</v>
      </c>
      <c r="H1" t="s">
        <v>11</v>
      </c>
      <c r="I1" t="s">
        <v>2</v>
      </c>
      <c r="J1" t="s">
        <v>4</v>
      </c>
      <c r="K1" t="s">
        <v>12</v>
      </c>
      <c r="L1" t="s">
        <v>13</v>
      </c>
      <c r="M1" t="s">
        <v>3</v>
      </c>
      <c r="N1" t="s">
        <v>6</v>
      </c>
      <c r="O1" t="s">
        <v>14</v>
      </c>
      <c r="P1" t="s">
        <v>18</v>
      </c>
      <c r="Q1" t="s">
        <v>15</v>
      </c>
      <c r="R1" t="s">
        <v>16</v>
      </c>
      <c r="S1" t="s">
        <v>17</v>
      </c>
      <c r="T1" t="s">
        <v>19</v>
      </c>
      <c r="U1" t="s">
        <v>20</v>
      </c>
      <c r="V1" t="s">
        <v>21</v>
      </c>
      <c r="W1" t="s">
        <v>22</v>
      </c>
    </row>
    <row r="2" spans="1:23" ht="12.75">
      <c r="A2">
        <v>12</v>
      </c>
      <c r="B2">
        <v>0</v>
      </c>
      <c r="C2">
        <f>B2*0.45359237+17.418</f>
        <v>17.418</v>
      </c>
      <c r="D2">
        <v>0</v>
      </c>
      <c r="E2">
        <v>0</v>
      </c>
      <c r="F2">
        <f>E2*0.3048</f>
        <v>0</v>
      </c>
      <c r="G2">
        <v>0</v>
      </c>
      <c r="H2">
        <v>0</v>
      </c>
      <c r="I2">
        <v>0</v>
      </c>
      <c r="J2">
        <f aca="true" t="shared" si="0" ref="J2:J12">I2*0.3048</f>
        <v>0</v>
      </c>
      <c r="K2">
        <v>0</v>
      </c>
      <c r="L2">
        <v>0</v>
      </c>
      <c r="M2">
        <v>0</v>
      </c>
      <c r="N2">
        <f aca="true" t="shared" si="1" ref="N2:N12">M2*0.3048</f>
        <v>0</v>
      </c>
      <c r="O2">
        <v>0</v>
      </c>
      <c r="P2">
        <f>C2*9.8*9.333*0.3048</f>
        <v>485.57977596576006</v>
      </c>
      <c r="Q2">
        <f>1/2*0.756*(G2)^2</f>
        <v>0</v>
      </c>
      <c r="R2">
        <f>1/2*0.756*(K2)^2</f>
        <v>0</v>
      </c>
      <c r="S2">
        <f>1/2*0.756*O2^2</f>
        <v>0</v>
      </c>
      <c r="T2">
        <f aca="true" t="shared" si="2" ref="T2:T12">Q2/P2*100</f>
        <v>0</v>
      </c>
      <c r="U2">
        <f>R2/P2*100</f>
        <v>0</v>
      </c>
      <c r="V2">
        <f>S2/P2*100</f>
        <v>0</v>
      </c>
      <c r="W2">
        <f>(T2+U2+V2)/3</f>
        <v>0</v>
      </c>
    </row>
    <row r="3" spans="2:23" ht="12.75">
      <c r="B3">
        <v>10</v>
      </c>
      <c r="C3">
        <f>B3*0.45359237+17.418</f>
        <v>21.9539237</v>
      </c>
      <c r="D3">
        <v>0.63</v>
      </c>
      <c r="E3">
        <v>1.416</v>
      </c>
      <c r="F3">
        <f>E3*0.3048</f>
        <v>0.4315968</v>
      </c>
      <c r="G3">
        <f aca="true" t="shared" si="3" ref="G3:G12">F3/D3</f>
        <v>0.6850742857142857</v>
      </c>
      <c r="H3">
        <v>1.07</v>
      </c>
      <c r="I3">
        <v>1.083</v>
      </c>
      <c r="J3">
        <f t="shared" si="0"/>
        <v>0.3300984</v>
      </c>
      <c r="K3">
        <f aca="true" t="shared" si="4" ref="K3:K12">J3/H3</f>
        <v>0.30850317757009343</v>
      </c>
      <c r="L3">
        <v>0</v>
      </c>
      <c r="M3">
        <v>0</v>
      </c>
      <c r="N3">
        <f t="shared" si="1"/>
        <v>0</v>
      </c>
      <c r="O3">
        <v>0</v>
      </c>
      <c r="P3">
        <f aca="true" t="shared" si="5" ref="P3:P12">C3*9.8*9.333*0.3048</f>
        <v>612.0324579064985</v>
      </c>
      <c r="Q3">
        <f aca="true" t="shared" si="6" ref="Q3:Q12">1/2*0.756*(G3)^2</f>
        <v>0.17740552168594287</v>
      </c>
      <c r="R3">
        <f aca="true" t="shared" si="7" ref="R3:R12">1/2*0.756*(K3)^2</f>
        <v>0.03597585159577926</v>
      </c>
      <c r="S3">
        <f aca="true" t="shared" si="8" ref="S3:S12">1/2*0.756*O3^2</f>
        <v>0</v>
      </c>
      <c r="T3">
        <f t="shared" si="2"/>
        <v>0.028986293029747364</v>
      </c>
      <c r="U3">
        <f aca="true" t="shared" si="9" ref="U3:U12">R3/P3*100</f>
        <v>0.005878095374032495</v>
      </c>
      <c r="V3">
        <f aca="true" t="shared" si="10" ref="V3:V12">S3/P3*100</f>
        <v>0</v>
      </c>
      <c r="W3">
        <f aca="true" t="shared" si="11" ref="W3:W12">(T3+U3+V3)/3</f>
        <v>0.011621462801259953</v>
      </c>
    </row>
    <row r="4" spans="2:23" ht="12.75">
      <c r="B4">
        <v>20</v>
      </c>
      <c r="C4">
        <f>B4*0.45359237+17.418</f>
        <v>26.489847400000002</v>
      </c>
      <c r="D4">
        <v>1.2</v>
      </c>
      <c r="E4">
        <v>16.833</v>
      </c>
      <c r="F4">
        <f aca="true" t="shared" si="12" ref="F4:F12">E4*0.3048</f>
        <v>5.1306984</v>
      </c>
      <c r="G4">
        <f t="shared" si="3"/>
        <v>4.275582</v>
      </c>
      <c r="H4">
        <v>1.32</v>
      </c>
      <c r="I4">
        <v>13.417</v>
      </c>
      <c r="J4">
        <f t="shared" si="0"/>
        <v>4.0895016</v>
      </c>
      <c r="K4">
        <f t="shared" si="4"/>
        <v>3.098107272727273</v>
      </c>
      <c r="L4">
        <v>1.21</v>
      </c>
      <c r="M4">
        <v>13.25</v>
      </c>
      <c r="N4">
        <f t="shared" si="1"/>
        <v>4.038600000000001</v>
      </c>
      <c r="O4">
        <f aca="true" t="shared" si="13" ref="O4:O12">N4/L4</f>
        <v>3.3376859504132237</v>
      </c>
      <c r="P4">
        <f t="shared" si="5"/>
        <v>738.485139847237</v>
      </c>
      <c r="Q4">
        <f t="shared" si="6"/>
        <v>6.910067343837672</v>
      </c>
      <c r="R4">
        <f t="shared" si="7"/>
        <v>3.628145558517085</v>
      </c>
      <c r="S4">
        <f t="shared" si="8"/>
        <v>4.210975756355442</v>
      </c>
      <c r="T4">
        <f t="shared" si="2"/>
        <v>0.9357083807085257</v>
      </c>
      <c r="U4">
        <f t="shared" si="9"/>
        <v>0.4912956758029828</v>
      </c>
      <c r="V4">
        <f t="shared" si="10"/>
        <v>0.570218076050457</v>
      </c>
      <c r="W4">
        <f t="shared" si="11"/>
        <v>0.6657407108539886</v>
      </c>
    </row>
    <row r="5" spans="2:23" ht="12.75">
      <c r="B5">
        <v>30</v>
      </c>
      <c r="C5">
        <f>B5*0.45359237+17.418</f>
        <v>31.0257711</v>
      </c>
      <c r="D5">
        <v>1.97</v>
      </c>
      <c r="E5">
        <v>34.333</v>
      </c>
      <c r="F5">
        <f t="shared" si="12"/>
        <v>10.4646984</v>
      </c>
      <c r="G5">
        <f t="shared" si="3"/>
        <v>5.312029644670051</v>
      </c>
      <c r="H5">
        <v>1.84</v>
      </c>
      <c r="I5">
        <v>26.25</v>
      </c>
      <c r="J5">
        <f t="shared" si="0"/>
        <v>8.001000000000001</v>
      </c>
      <c r="K5">
        <f t="shared" si="4"/>
        <v>4.348369565217392</v>
      </c>
      <c r="L5">
        <v>1.77</v>
      </c>
      <c r="M5">
        <v>28.083</v>
      </c>
      <c r="N5">
        <f t="shared" si="1"/>
        <v>8.5596984</v>
      </c>
      <c r="O5">
        <f t="shared" si="13"/>
        <v>4.835987796610169</v>
      </c>
      <c r="P5">
        <f t="shared" si="5"/>
        <v>864.9378217879753</v>
      </c>
      <c r="Q5">
        <f t="shared" si="6"/>
        <v>10.666275081532593</v>
      </c>
      <c r="R5">
        <f t="shared" si="7"/>
        <v>7.14734415701796</v>
      </c>
      <c r="S5">
        <f t="shared" si="8"/>
        <v>8.840202072267818</v>
      </c>
      <c r="T5">
        <f t="shared" si="2"/>
        <v>1.2331840292847371</v>
      </c>
      <c r="U5">
        <f t="shared" si="9"/>
        <v>0.8263419608872197</v>
      </c>
      <c r="V5">
        <f t="shared" si="10"/>
        <v>1.022062147079382</v>
      </c>
      <c r="W5">
        <f t="shared" si="11"/>
        <v>1.0271960457504463</v>
      </c>
    </row>
    <row r="6" spans="2:23" ht="12.75">
      <c r="B6">
        <v>40</v>
      </c>
      <c r="C6">
        <f>B6*0.45359237+17.418</f>
        <v>35.5616948</v>
      </c>
      <c r="D6">
        <v>1.79</v>
      </c>
      <c r="E6">
        <v>41.583</v>
      </c>
      <c r="F6">
        <f t="shared" si="12"/>
        <v>12.674498400000001</v>
      </c>
      <c r="G6">
        <f t="shared" si="3"/>
        <v>7.080725363128492</v>
      </c>
      <c r="H6">
        <v>1.82</v>
      </c>
      <c r="I6">
        <v>37.583</v>
      </c>
      <c r="J6">
        <f t="shared" si="0"/>
        <v>11.4552984</v>
      </c>
      <c r="K6">
        <f t="shared" si="4"/>
        <v>6.2941199999999995</v>
      </c>
      <c r="L6">
        <v>1.98</v>
      </c>
      <c r="M6">
        <v>41.167</v>
      </c>
      <c r="N6">
        <f t="shared" si="1"/>
        <v>12.547701600000002</v>
      </c>
      <c r="O6">
        <f t="shared" si="13"/>
        <v>6.337223030303031</v>
      </c>
      <c r="P6">
        <f t="shared" si="5"/>
        <v>991.3905037287136</v>
      </c>
      <c r="Q6">
        <f t="shared" si="6"/>
        <v>18.951661890523322</v>
      </c>
      <c r="R6">
        <f t="shared" si="7"/>
        <v>14.974827805123198</v>
      </c>
      <c r="S6">
        <f t="shared" si="8"/>
        <v>15.180629588133582</v>
      </c>
      <c r="T6">
        <f t="shared" si="2"/>
        <v>1.9116243114337212</v>
      </c>
      <c r="U6">
        <f t="shared" si="9"/>
        <v>1.5104873154222733</v>
      </c>
      <c r="V6">
        <f t="shared" si="10"/>
        <v>1.5312462174125934</v>
      </c>
      <c r="W6">
        <f t="shared" si="11"/>
        <v>1.6511192814228626</v>
      </c>
    </row>
    <row r="7" spans="2:23" ht="12.75">
      <c r="B7">
        <v>50</v>
      </c>
      <c r="C7">
        <f>B7*0.45359237+17.418</f>
        <v>40.097618499999996</v>
      </c>
      <c r="D7">
        <v>2.18</v>
      </c>
      <c r="E7">
        <v>54.25</v>
      </c>
      <c r="F7">
        <f t="shared" si="12"/>
        <v>16.5354</v>
      </c>
      <c r="G7">
        <f t="shared" si="3"/>
        <v>7.5850458715596325</v>
      </c>
      <c r="H7">
        <v>2.62</v>
      </c>
      <c r="I7">
        <v>60.25</v>
      </c>
      <c r="J7">
        <f t="shared" si="0"/>
        <v>18.3642</v>
      </c>
      <c r="K7">
        <f t="shared" si="4"/>
        <v>7.009236641221374</v>
      </c>
      <c r="L7">
        <v>2.37</v>
      </c>
      <c r="M7">
        <v>58.583</v>
      </c>
      <c r="N7">
        <f t="shared" si="1"/>
        <v>17.8560984</v>
      </c>
      <c r="O7">
        <f t="shared" si="13"/>
        <v>7.534218734177215</v>
      </c>
      <c r="P7">
        <f t="shared" si="5"/>
        <v>1117.843185669452</v>
      </c>
      <c r="Q7">
        <f t="shared" si="6"/>
        <v>21.747444090244926</v>
      </c>
      <c r="R7">
        <f t="shared" si="7"/>
        <v>18.57091255461803</v>
      </c>
      <c r="S7">
        <f t="shared" si="8"/>
        <v>21.456962831213374</v>
      </c>
      <c r="T7">
        <f t="shared" si="2"/>
        <v>1.9454825479139861</v>
      </c>
      <c r="U7">
        <f t="shared" si="9"/>
        <v>1.661316434424236</v>
      </c>
      <c r="V7">
        <f t="shared" si="10"/>
        <v>1.9194966795242634</v>
      </c>
      <c r="W7">
        <f t="shared" si="11"/>
        <v>1.8420985539541617</v>
      </c>
    </row>
    <row r="8" spans="2:23" ht="12.75">
      <c r="B8">
        <v>60</v>
      </c>
      <c r="C8">
        <f>B8*0.45359237+17.418</f>
        <v>44.6335422</v>
      </c>
      <c r="D8">
        <v>2.41</v>
      </c>
      <c r="E8">
        <v>67.083</v>
      </c>
      <c r="F8">
        <f t="shared" si="12"/>
        <v>20.446898400000002</v>
      </c>
      <c r="G8">
        <f t="shared" si="3"/>
        <v>8.48419020746888</v>
      </c>
      <c r="H8">
        <v>2.43</v>
      </c>
      <c r="I8">
        <v>66.083</v>
      </c>
      <c r="J8">
        <f t="shared" si="0"/>
        <v>20.142098400000002</v>
      </c>
      <c r="K8">
        <f t="shared" si="4"/>
        <v>8.28892938271605</v>
      </c>
      <c r="L8">
        <v>2.64</v>
      </c>
      <c r="M8">
        <v>62.083</v>
      </c>
      <c r="N8">
        <f t="shared" si="1"/>
        <v>18.9228984</v>
      </c>
      <c r="O8">
        <f t="shared" si="13"/>
        <v>7.1677645454545456</v>
      </c>
      <c r="P8">
        <f t="shared" si="5"/>
        <v>1244.2958676101905</v>
      </c>
      <c r="Q8">
        <f t="shared" si="6"/>
        <v>27.209000754121096</v>
      </c>
      <c r="R8">
        <f t="shared" si="7"/>
        <v>25.971000417805016</v>
      </c>
      <c r="S8">
        <f t="shared" si="8"/>
        <v>19.42044876289043</v>
      </c>
      <c r="T8">
        <f t="shared" si="2"/>
        <v>2.1866986351388458</v>
      </c>
      <c r="U8">
        <f t="shared" si="9"/>
        <v>2.0872045864529976</v>
      </c>
      <c r="V8">
        <f t="shared" si="10"/>
        <v>1.5607581177770506</v>
      </c>
      <c r="W8">
        <f t="shared" si="11"/>
        <v>1.9448871131229648</v>
      </c>
    </row>
    <row r="9" spans="2:23" ht="12.75">
      <c r="B9">
        <v>70</v>
      </c>
      <c r="C9">
        <f>B9*0.45359237+17.418</f>
        <v>49.169465900000006</v>
      </c>
      <c r="D9">
        <v>2.39</v>
      </c>
      <c r="E9">
        <v>79.833</v>
      </c>
      <c r="F9">
        <f t="shared" si="12"/>
        <v>24.3330984</v>
      </c>
      <c r="G9">
        <f t="shared" si="3"/>
        <v>10.181212719665272</v>
      </c>
      <c r="H9">
        <v>1.74</v>
      </c>
      <c r="I9">
        <v>54</v>
      </c>
      <c r="J9">
        <f t="shared" si="0"/>
        <v>16.4592</v>
      </c>
      <c r="K9">
        <f t="shared" si="4"/>
        <v>9.459310344827585</v>
      </c>
      <c r="L9">
        <v>2.92</v>
      </c>
      <c r="M9">
        <v>81.083</v>
      </c>
      <c r="N9">
        <f t="shared" si="1"/>
        <v>24.7140984</v>
      </c>
      <c r="O9">
        <f t="shared" si="13"/>
        <v>8.463732328767124</v>
      </c>
      <c r="P9">
        <f t="shared" si="5"/>
        <v>1370.748549550929</v>
      </c>
      <c r="Q9">
        <f t="shared" si="6"/>
        <v>39.182380943481945</v>
      </c>
      <c r="R9">
        <f t="shared" si="7"/>
        <v>33.8228927315101</v>
      </c>
      <c r="S9">
        <f t="shared" si="8"/>
        <v>27.077941144680715</v>
      </c>
      <c r="T9">
        <f t="shared" si="2"/>
        <v>2.8584659787762305</v>
      </c>
      <c r="U9">
        <f t="shared" si="9"/>
        <v>2.4674760912634794</v>
      </c>
      <c r="V9">
        <f t="shared" si="10"/>
        <v>1.9754127154503804</v>
      </c>
      <c r="W9">
        <f t="shared" si="11"/>
        <v>2.433784928496697</v>
      </c>
    </row>
    <row r="10" spans="2:23" ht="12.75">
      <c r="B10">
        <v>80</v>
      </c>
      <c r="C10">
        <f>B10*0.45359237+17.418</f>
        <v>53.705389600000004</v>
      </c>
      <c r="D10">
        <v>1.73</v>
      </c>
      <c r="E10">
        <v>58.25</v>
      </c>
      <c r="F10">
        <f t="shared" si="12"/>
        <v>17.7546</v>
      </c>
      <c r="G10">
        <f t="shared" si="3"/>
        <v>10.262774566473988</v>
      </c>
      <c r="H10">
        <v>2.31</v>
      </c>
      <c r="I10">
        <v>74.917</v>
      </c>
      <c r="J10">
        <f t="shared" si="0"/>
        <v>22.834701600000002</v>
      </c>
      <c r="K10">
        <f t="shared" si="4"/>
        <v>9.885152207792208</v>
      </c>
      <c r="L10">
        <v>1.57</v>
      </c>
      <c r="M10">
        <v>60.583</v>
      </c>
      <c r="N10">
        <f t="shared" si="1"/>
        <v>18.4656984</v>
      </c>
      <c r="O10">
        <f t="shared" si="13"/>
        <v>11.761591337579619</v>
      </c>
      <c r="P10">
        <f t="shared" si="5"/>
        <v>1497.2012314916674</v>
      </c>
      <c r="Q10">
        <f t="shared" si="6"/>
        <v>39.81267680125631</v>
      </c>
      <c r="R10">
        <f t="shared" si="7"/>
        <v>36.93673651672085</v>
      </c>
      <c r="S10">
        <f t="shared" si="8"/>
        <v>52.29064163946215</v>
      </c>
      <c r="T10">
        <f t="shared" si="2"/>
        <v>2.6591399982747</v>
      </c>
      <c r="U10">
        <f t="shared" si="9"/>
        <v>2.4670522398596106</v>
      </c>
      <c r="V10">
        <f t="shared" si="10"/>
        <v>3.4925593527173886</v>
      </c>
      <c r="W10">
        <f t="shared" si="11"/>
        <v>2.872917196950566</v>
      </c>
    </row>
    <row r="11" spans="2:23" ht="12.75">
      <c r="B11">
        <v>90</v>
      </c>
      <c r="C11">
        <f>B11*0.45359237+17.418</f>
        <v>58.2413133</v>
      </c>
      <c r="D11">
        <v>1.34</v>
      </c>
      <c r="E11">
        <v>33.917</v>
      </c>
      <c r="F11">
        <f t="shared" si="12"/>
        <v>10.3379016</v>
      </c>
      <c r="G11">
        <f t="shared" si="3"/>
        <v>7.714851940298507</v>
      </c>
      <c r="H11">
        <v>2.47</v>
      </c>
      <c r="I11">
        <v>96.417</v>
      </c>
      <c r="J11">
        <f t="shared" si="0"/>
        <v>29.387901600000003</v>
      </c>
      <c r="K11">
        <f t="shared" si="4"/>
        <v>11.897935870445345</v>
      </c>
      <c r="L11">
        <v>1.84</v>
      </c>
      <c r="M11">
        <v>72.583</v>
      </c>
      <c r="N11">
        <f t="shared" si="1"/>
        <v>22.1232984</v>
      </c>
      <c r="O11">
        <f t="shared" si="13"/>
        <v>12.023531739130433</v>
      </c>
      <c r="P11">
        <f t="shared" si="5"/>
        <v>1623.6539134324057</v>
      </c>
      <c r="Q11">
        <f t="shared" si="6"/>
        <v>22.498159494155047</v>
      </c>
      <c r="R11">
        <f t="shared" si="7"/>
        <v>53.51001187539294</v>
      </c>
      <c r="S11">
        <f t="shared" si="8"/>
        <v>54.64568925214947</v>
      </c>
      <c r="T11">
        <f t="shared" si="2"/>
        <v>1.3856499410390923</v>
      </c>
      <c r="U11">
        <f t="shared" si="9"/>
        <v>3.29565379867639</v>
      </c>
      <c r="V11">
        <f t="shared" si="10"/>
        <v>3.365599577598925</v>
      </c>
      <c r="W11">
        <f t="shared" si="11"/>
        <v>2.682301105771469</v>
      </c>
    </row>
    <row r="12" spans="2:23" ht="12.75">
      <c r="B12">
        <v>100</v>
      </c>
      <c r="C12">
        <f>B12*0.45359237+17.418</f>
        <v>62.777237</v>
      </c>
      <c r="D12">
        <v>2.95</v>
      </c>
      <c r="E12">
        <v>109.167</v>
      </c>
      <c r="F12">
        <f t="shared" si="12"/>
        <v>33.2741016</v>
      </c>
      <c r="G12">
        <f t="shared" si="3"/>
        <v>11.279356474576272</v>
      </c>
      <c r="H12">
        <v>1.92</v>
      </c>
      <c r="I12">
        <v>80.833</v>
      </c>
      <c r="J12">
        <f t="shared" si="0"/>
        <v>24.6378984</v>
      </c>
      <c r="K12">
        <f t="shared" si="4"/>
        <v>12.83223875</v>
      </c>
      <c r="L12">
        <v>2.97</v>
      </c>
      <c r="M12">
        <v>109.167</v>
      </c>
      <c r="N12">
        <f t="shared" si="1"/>
        <v>33.2741016</v>
      </c>
      <c r="O12">
        <f t="shared" si="13"/>
        <v>11.203401212121213</v>
      </c>
      <c r="P12">
        <f t="shared" si="5"/>
        <v>1750.1065953731443</v>
      </c>
      <c r="Q12">
        <f t="shared" si="6"/>
        <v>48.09062757765382</v>
      </c>
      <c r="R12">
        <f t="shared" si="7"/>
        <v>62.243880805386596</v>
      </c>
      <c r="S12">
        <f t="shared" si="8"/>
        <v>47.44512311606893</v>
      </c>
      <c r="T12">
        <f t="shared" si="2"/>
        <v>2.747868484399392</v>
      </c>
      <c r="U12">
        <f t="shared" si="9"/>
        <v>3.5565765519622783</v>
      </c>
      <c r="V12">
        <f t="shared" si="10"/>
        <v>2.7109847618140677</v>
      </c>
      <c r="W12">
        <f t="shared" si="11"/>
        <v>3.0051432660585795</v>
      </c>
    </row>
    <row r="15" spans="1:23" ht="12.75">
      <c r="A15">
        <v>11</v>
      </c>
      <c r="B15">
        <v>0</v>
      </c>
      <c r="C15">
        <f aca="true" t="shared" si="14" ref="C15:C25">B15*0.45359237+17.418</f>
        <v>17.418</v>
      </c>
      <c r="D15">
        <v>0</v>
      </c>
      <c r="E15">
        <v>0</v>
      </c>
      <c r="F15">
        <f aca="true" t="shared" si="15" ref="F15:F25">E15*0.3048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>C15*9.8*9.545*0.3048</f>
        <v>496.6097676624001</v>
      </c>
      <c r="Q15">
        <f>1/2*1.5/2.2*(G15)^2</f>
        <v>0</v>
      </c>
      <c r="R15">
        <f aca="true" t="shared" si="16" ref="R15:R25">1/2*0.756*(K15)^2</f>
        <v>0</v>
      </c>
      <c r="S15">
        <f aca="true" t="shared" si="17" ref="S15:S25">1/2*0.756*O15^2</f>
        <v>0</v>
      </c>
      <c r="T15">
        <f aca="true" t="shared" si="18" ref="T15:T25">Q15/P15*100</f>
        <v>0</v>
      </c>
      <c r="U15">
        <f aca="true" t="shared" si="19" ref="U15:U25">R15/P15*100</f>
        <v>0</v>
      </c>
      <c r="V15">
        <f aca="true" t="shared" si="20" ref="V15:V25">S15/P15*100</f>
        <v>0</v>
      </c>
      <c r="W15">
        <f aca="true" t="shared" si="21" ref="W15:W25">(T15+U15+V15)/3</f>
        <v>0</v>
      </c>
    </row>
    <row r="16" spans="2:23" ht="12.75">
      <c r="B16">
        <v>10</v>
      </c>
      <c r="C16">
        <f t="shared" si="14"/>
        <v>21.9539237</v>
      </c>
      <c r="D16">
        <v>0.99</v>
      </c>
      <c r="E16">
        <v>12.5</v>
      </c>
      <c r="F16">
        <f>E16*0.3048</f>
        <v>3.81</v>
      </c>
      <c r="G16">
        <f aca="true" t="shared" si="22" ref="G16:G25">F16/D16</f>
        <v>3.8484848484848486</v>
      </c>
      <c r="H16">
        <v>0.82</v>
      </c>
      <c r="I16">
        <v>9.25</v>
      </c>
      <c r="J16">
        <f aca="true" t="shared" si="23" ref="J16:J25">I16*0.3048</f>
        <v>2.8194000000000004</v>
      </c>
      <c r="K16">
        <f aca="true" t="shared" si="24" ref="K16:K25">J16/H16</f>
        <v>3.43829268292683</v>
      </c>
      <c r="L16">
        <v>0.99</v>
      </c>
      <c r="M16">
        <v>8.167</v>
      </c>
      <c r="N16">
        <f aca="true" t="shared" si="25" ref="N16:N25">M16*0.3048</f>
        <v>2.4893016</v>
      </c>
      <c r="O16">
        <f aca="true" t="shared" si="26" ref="O16:O25">N16/L16</f>
        <v>2.5144460606060606</v>
      </c>
      <c r="P16">
        <f aca="true" t="shared" si="27" ref="P16:P25">C16*9.8*9.545*0.3048</f>
        <v>625.9348345352544</v>
      </c>
      <c r="Q16">
        <f aca="true" t="shared" si="28" ref="Q16:Q25">1/2*0.756*(G16)^2</f>
        <v>5.598495867768595</v>
      </c>
      <c r="R16">
        <f t="shared" si="16"/>
        <v>4.468661784770972</v>
      </c>
      <c r="S16">
        <f t="shared" si="17"/>
        <v>2.3898819388615933</v>
      </c>
      <c r="T16">
        <f t="shared" si="18"/>
        <v>0.8944215210398667</v>
      </c>
      <c r="U16">
        <f t="shared" si="19"/>
        <v>0.713918053161057</v>
      </c>
      <c r="V16">
        <f t="shared" si="20"/>
        <v>0.38181002350444976</v>
      </c>
      <c r="W16">
        <f t="shared" si="21"/>
        <v>0.6633831992351245</v>
      </c>
    </row>
    <row r="17" spans="2:23" ht="12.75">
      <c r="B17">
        <v>20</v>
      </c>
      <c r="C17">
        <f t="shared" si="14"/>
        <v>26.489847400000002</v>
      </c>
      <c r="D17">
        <v>1.47</v>
      </c>
      <c r="E17">
        <v>22.417</v>
      </c>
      <c r="F17">
        <f t="shared" si="15"/>
        <v>6.832701600000001</v>
      </c>
      <c r="G17">
        <f t="shared" si="22"/>
        <v>4.648096326530613</v>
      </c>
      <c r="H17">
        <v>1.43</v>
      </c>
      <c r="I17">
        <v>16.083</v>
      </c>
      <c r="J17">
        <f t="shared" si="23"/>
        <v>4.9020984</v>
      </c>
      <c r="K17">
        <f t="shared" si="24"/>
        <v>3.4280408391608392</v>
      </c>
      <c r="L17">
        <v>1.59</v>
      </c>
      <c r="M17">
        <v>20.667</v>
      </c>
      <c r="N17">
        <f t="shared" si="25"/>
        <v>6.299301600000001</v>
      </c>
      <c r="O17">
        <f t="shared" si="26"/>
        <v>3.9618249056603774</v>
      </c>
      <c r="P17">
        <f t="shared" si="27"/>
        <v>755.2599014081084</v>
      </c>
      <c r="Q17">
        <f t="shared" si="28"/>
        <v>8.166614196147389</v>
      </c>
      <c r="R17">
        <f t="shared" si="16"/>
        <v>4.44205339009282</v>
      </c>
      <c r="S17">
        <f t="shared" si="17"/>
        <v>5.933109388415905</v>
      </c>
      <c r="T17">
        <f t="shared" si="18"/>
        <v>1.0812985279532958</v>
      </c>
      <c r="U17">
        <f t="shared" si="19"/>
        <v>0.5881489778301542</v>
      </c>
      <c r="V17">
        <f t="shared" si="20"/>
        <v>0.7855718776217567</v>
      </c>
      <c r="W17">
        <f t="shared" si="21"/>
        <v>0.8183397944684022</v>
      </c>
    </row>
    <row r="18" spans="2:23" ht="12.75">
      <c r="B18">
        <v>30</v>
      </c>
      <c r="C18">
        <f t="shared" si="14"/>
        <v>31.0257711</v>
      </c>
      <c r="D18">
        <v>2</v>
      </c>
      <c r="E18">
        <v>40.417</v>
      </c>
      <c r="F18">
        <f t="shared" si="15"/>
        <v>12.319101600000002</v>
      </c>
      <c r="G18">
        <f t="shared" si="22"/>
        <v>6.159550800000001</v>
      </c>
      <c r="H18">
        <v>2.06</v>
      </c>
      <c r="I18">
        <v>36.667</v>
      </c>
      <c r="J18">
        <f t="shared" si="23"/>
        <v>11.1761016</v>
      </c>
      <c r="K18">
        <f t="shared" si="24"/>
        <v>5.425292038834952</v>
      </c>
      <c r="L18">
        <v>2.53</v>
      </c>
      <c r="M18">
        <v>43.583</v>
      </c>
      <c r="N18">
        <f t="shared" si="25"/>
        <v>13.2840984</v>
      </c>
      <c r="O18">
        <f t="shared" si="26"/>
        <v>5.2506317786561265</v>
      </c>
      <c r="P18">
        <f t="shared" si="27"/>
        <v>884.5849682809626</v>
      </c>
      <c r="Q18">
        <f t="shared" si="28"/>
        <v>14.341344969841085</v>
      </c>
      <c r="R18">
        <f t="shared" si="16"/>
        <v>11.125974021112155</v>
      </c>
      <c r="S18">
        <f t="shared" si="17"/>
        <v>10.421132680362701</v>
      </c>
      <c r="T18">
        <f t="shared" si="18"/>
        <v>1.6212512629183606</v>
      </c>
      <c r="U18">
        <f t="shared" si="19"/>
        <v>1.2577620488774024</v>
      </c>
      <c r="V18">
        <f t="shared" si="20"/>
        <v>1.178081592389521</v>
      </c>
      <c r="W18">
        <f t="shared" si="21"/>
        <v>1.3523649680617613</v>
      </c>
    </row>
    <row r="19" spans="2:23" ht="12.75">
      <c r="B19">
        <v>40</v>
      </c>
      <c r="C19">
        <f t="shared" si="14"/>
        <v>35.5616948</v>
      </c>
      <c r="D19">
        <v>2.79</v>
      </c>
      <c r="E19">
        <v>54.083</v>
      </c>
      <c r="F19">
        <f t="shared" si="15"/>
        <v>16.4844984</v>
      </c>
      <c r="G19">
        <f t="shared" si="22"/>
        <v>5.908422365591398</v>
      </c>
      <c r="H19">
        <v>3.03</v>
      </c>
      <c r="I19">
        <v>56.083</v>
      </c>
      <c r="J19">
        <f t="shared" si="23"/>
        <v>17.0940984</v>
      </c>
      <c r="K19">
        <f t="shared" si="24"/>
        <v>5.641616633663367</v>
      </c>
      <c r="L19">
        <v>3.06</v>
      </c>
      <c r="M19">
        <v>58.917</v>
      </c>
      <c r="N19">
        <f t="shared" si="25"/>
        <v>17.957901600000003</v>
      </c>
      <c r="O19">
        <f t="shared" si="26"/>
        <v>5.868595294117648</v>
      </c>
      <c r="P19">
        <f t="shared" si="27"/>
        <v>1013.9100351538166</v>
      </c>
      <c r="Q19">
        <f t="shared" si="28"/>
        <v>13.195773933383405</v>
      </c>
      <c r="R19">
        <f t="shared" si="16"/>
        <v>12.030922855183876</v>
      </c>
      <c r="S19">
        <f t="shared" si="17"/>
        <v>13.018475254480842</v>
      </c>
      <c r="T19">
        <f t="shared" si="18"/>
        <v>1.3014738463833748</v>
      </c>
      <c r="U19">
        <f t="shared" si="19"/>
        <v>1.1865868211235042</v>
      </c>
      <c r="V19">
        <f t="shared" si="20"/>
        <v>1.2839872181071625</v>
      </c>
      <c r="W19">
        <f t="shared" si="21"/>
        <v>1.2573492952046805</v>
      </c>
    </row>
    <row r="20" spans="2:23" ht="12.75">
      <c r="B20">
        <v>50</v>
      </c>
      <c r="C20">
        <f t="shared" si="14"/>
        <v>40.097618499999996</v>
      </c>
      <c r="D20">
        <v>3.09</v>
      </c>
      <c r="E20">
        <v>67.417</v>
      </c>
      <c r="F20">
        <f t="shared" si="15"/>
        <v>20.5487016</v>
      </c>
      <c r="G20">
        <f t="shared" si="22"/>
        <v>6.650065242718448</v>
      </c>
      <c r="H20">
        <v>3.12</v>
      </c>
      <c r="I20">
        <v>75.583</v>
      </c>
      <c r="J20">
        <f t="shared" si="23"/>
        <v>23.0376984</v>
      </c>
      <c r="K20">
        <f t="shared" si="24"/>
        <v>7.383877692307692</v>
      </c>
      <c r="L20">
        <v>3.17</v>
      </c>
      <c r="M20">
        <v>70.167</v>
      </c>
      <c r="N20">
        <f t="shared" si="25"/>
        <v>21.3869016</v>
      </c>
      <c r="O20">
        <f t="shared" si="26"/>
        <v>6.74665665615142</v>
      </c>
      <c r="P20">
        <f t="shared" si="27"/>
        <v>1143.235102026671</v>
      </c>
      <c r="Q20">
        <f t="shared" si="28"/>
        <v>16.716433002851723</v>
      </c>
      <c r="R20">
        <f t="shared" si="16"/>
        <v>20.609183614934565</v>
      </c>
      <c r="S20">
        <f t="shared" si="17"/>
        <v>17.205568141605077</v>
      </c>
      <c r="T20">
        <f t="shared" si="18"/>
        <v>1.4622043159117186</v>
      </c>
      <c r="U20">
        <f t="shared" si="19"/>
        <v>1.802707385243824</v>
      </c>
      <c r="V20">
        <f t="shared" si="20"/>
        <v>1.5049894908845862</v>
      </c>
      <c r="W20">
        <f t="shared" si="21"/>
        <v>1.5899670640133763</v>
      </c>
    </row>
    <row r="21" spans="2:23" ht="12.75">
      <c r="B21">
        <v>60</v>
      </c>
      <c r="C21">
        <f t="shared" si="14"/>
        <v>44.6335422</v>
      </c>
      <c r="D21">
        <v>3.29</v>
      </c>
      <c r="E21">
        <v>84.917</v>
      </c>
      <c r="F21">
        <f t="shared" si="15"/>
        <v>25.8827016</v>
      </c>
      <c r="G21">
        <f t="shared" si="22"/>
        <v>7.86708255319149</v>
      </c>
      <c r="H21">
        <v>3.5</v>
      </c>
      <c r="I21">
        <v>97.5</v>
      </c>
      <c r="J21">
        <f t="shared" si="23"/>
        <v>29.718</v>
      </c>
      <c r="K21">
        <f t="shared" si="24"/>
        <v>8.490857142857143</v>
      </c>
      <c r="L21">
        <v>3.82</v>
      </c>
      <c r="M21">
        <v>82.75</v>
      </c>
      <c r="N21">
        <f t="shared" si="25"/>
        <v>25.2222</v>
      </c>
      <c r="O21">
        <f t="shared" si="26"/>
        <v>6.602670157068063</v>
      </c>
      <c r="P21">
        <f t="shared" si="27"/>
        <v>1272.560168899525</v>
      </c>
      <c r="Q21">
        <f t="shared" si="28"/>
        <v>23.394793425719914</v>
      </c>
      <c r="R21">
        <f t="shared" si="16"/>
        <v>27.25177959771429</v>
      </c>
      <c r="S21">
        <f t="shared" si="17"/>
        <v>16.479005710748062</v>
      </c>
      <c r="T21">
        <f t="shared" si="18"/>
        <v>1.8384037153976844</v>
      </c>
      <c r="U21">
        <f t="shared" si="19"/>
        <v>2.141492423205488</v>
      </c>
      <c r="V21">
        <f t="shared" si="20"/>
        <v>1.2949490415843088</v>
      </c>
      <c r="W21">
        <f t="shared" si="21"/>
        <v>1.7582817267291606</v>
      </c>
    </row>
    <row r="22" spans="2:23" ht="12.75">
      <c r="B22">
        <v>70</v>
      </c>
      <c r="C22">
        <f t="shared" si="14"/>
        <v>49.169465900000006</v>
      </c>
      <c r="D22">
        <v>3.43</v>
      </c>
      <c r="E22">
        <v>89.917</v>
      </c>
      <c r="F22">
        <f t="shared" si="15"/>
        <v>27.4067016</v>
      </c>
      <c r="G22">
        <f t="shared" si="22"/>
        <v>7.990292011661808</v>
      </c>
      <c r="H22">
        <v>4.07</v>
      </c>
      <c r="I22">
        <v>92.75</v>
      </c>
      <c r="J22">
        <f t="shared" si="23"/>
        <v>28.270200000000003</v>
      </c>
      <c r="K22">
        <f t="shared" si="24"/>
        <v>6.9459950859950865</v>
      </c>
      <c r="L22">
        <v>3.82</v>
      </c>
      <c r="M22">
        <v>89.167</v>
      </c>
      <c r="N22">
        <f t="shared" si="25"/>
        <v>27.1781016</v>
      </c>
      <c r="O22">
        <f t="shared" si="26"/>
        <v>7.114686282722514</v>
      </c>
      <c r="P22">
        <f t="shared" si="27"/>
        <v>1401.8852357723795</v>
      </c>
      <c r="Q22">
        <f t="shared" si="28"/>
        <v>24.133321711154817</v>
      </c>
      <c r="R22">
        <f t="shared" si="16"/>
        <v>18.23730844370446</v>
      </c>
      <c r="S22">
        <f t="shared" si="17"/>
        <v>19.133891620789644</v>
      </c>
      <c r="T22">
        <f t="shared" si="18"/>
        <v>1.7214905396916016</v>
      </c>
      <c r="U22">
        <f t="shared" si="19"/>
        <v>1.3009130832065918</v>
      </c>
      <c r="V22">
        <f t="shared" si="20"/>
        <v>1.364868616384827</v>
      </c>
      <c r="W22">
        <f t="shared" si="21"/>
        <v>1.4624240797610069</v>
      </c>
    </row>
    <row r="23" spans="2:23" ht="12.75">
      <c r="B23">
        <v>80</v>
      </c>
      <c r="C23">
        <f t="shared" si="14"/>
        <v>53.705389600000004</v>
      </c>
      <c r="D23">
        <v>3.92</v>
      </c>
      <c r="E23">
        <v>109.167</v>
      </c>
      <c r="F23">
        <f t="shared" si="15"/>
        <v>33.2741016</v>
      </c>
      <c r="G23">
        <f t="shared" si="22"/>
        <v>8.488291224489796</v>
      </c>
      <c r="H23">
        <v>4.13</v>
      </c>
      <c r="I23">
        <v>113.917</v>
      </c>
      <c r="J23">
        <f t="shared" si="23"/>
        <v>34.7219016</v>
      </c>
      <c r="K23">
        <f t="shared" si="24"/>
        <v>8.4072400968523</v>
      </c>
      <c r="L23">
        <v>4.06</v>
      </c>
      <c r="M23">
        <v>110.333</v>
      </c>
      <c r="N23">
        <f t="shared" si="25"/>
        <v>33.6294984</v>
      </c>
      <c r="O23">
        <f t="shared" si="26"/>
        <v>8.283127684729065</v>
      </c>
      <c r="P23">
        <f t="shared" si="27"/>
        <v>1531.2103026452335</v>
      </c>
      <c r="Q23">
        <f t="shared" si="28"/>
        <v>27.235311230641678</v>
      </c>
      <c r="R23">
        <f t="shared" si="16"/>
        <v>26.717677325433765</v>
      </c>
      <c r="S23">
        <f t="shared" si="17"/>
        <v>25.93465720329648</v>
      </c>
      <c r="T23">
        <f t="shared" si="18"/>
        <v>1.778678682058988</v>
      </c>
      <c r="U23">
        <f t="shared" si="19"/>
        <v>1.7448731424597783</v>
      </c>
      <c r="V23">
        <f t="shared" si="20"/>
        <v>1.6937358087581578</v>
      </c>
      <c r="W23">
        <f t="shared" si="21"/>
        <v>1.7390958777589747</v>
      </c>
    </row>
    <row r="24" spans="2:23" ht="12.75">
      <c r="B24">
        <v>90</v>
      </c>
      <c r="C24">
        <f t="shared" si="14"/>
        <v>58.2413133</v>
      </c>
      <c r="D24">
        <v>3.87</v>
      </c>
      <c r="E24">
        <v>117.25</v>
      </c>
      <c r="F24">
        <f t="shared" si="15"/>
        <v>35.7378</v>
      </c>
      <c r="G24">
        <f t="shared" si="22"/>
        <v>9.234573643410853</v>
      </c>
      <c r="H24">
        <v>3.21</v>
      </c>
      <c r="I24">
        <v>103.583</v>
      </c>
      <c r="J24">
        <f t="shared" si="23"/>
        <v>31.5720984</v>
      </c>
      <c r="K24">
        <f t="shared" si="24"/>
        <v>9.835544672897196</v>
      </c>
      <c r="L24">
        <v>3.53</v>
      </c>
      <c r="M24">
        <v>105.25</v>
      </c>
      <c r="N24">
        <f t="shared" si="25"/>
        <v>32.080200000000005</v>
      </c>
      <c r="O24">
        <f t="shared" si="26"/>
        <v>9.08787535410765</v>
      </c>
      <c r="P24">
        <f t="shared" si="27"/>
        <v>1660.5353695180877</v>
      </c>
      <c r="Q24">
        <f t="shared" si="28"/>
        <v>32.234838441968634</v>
      </c>
      <c r="R24">
        <f t="shared" si="16"/>
        <v>36.56694094674632</v>
      </c>
      <c r="S24">
        <f t="shared" si="17"/>
        <v>31.21882285477936</v>
      </c>
      <c r="T24">
        <f t="shared" si="18"/>
        <v>1.9412316674304666</v>
      </c>
      <c r="U24">
        <f t="shared" si="19"/>
        <v>2.2021175590712407</v>
      </c>
      <c r="V24">
        <f t="shared" si="20"/>
        <v>1.8800456423785499</v>
      </c>
      <c r="W24">
        <f t="shared" si="21"/>
        <v>2.007798289626752</v>
      </c>
    </row>
    <row r="25" spans="2:23" ht="12.75">
      <c r="B25">
        <v>100</v>
      </c>
      <c r="C25">
        <f t="shared" si="14"/>
        <v>62.777237</v>
      </c>
      <c r="D25">
        <v>2.85</v>
      </c>
      <c r="E25">
        <v>118.333</v>
      </c>
      <c r="F25">
        <f t="shared" si="15"/>
        <v>36.067898400000004</v>
      </c>
      <c r="G25">
        <f t="shared" si="22"/>
        <v>12.655402947368422</v>
      </c>
      <c r="H25">
        <v>3.03</v>
      </c>
      <c r="I25">
        <v>122.583</v>
      </c>
      <c r="J25">
        <f t="shared" si="23"/>
        <v>37.3632984</v>
      </c>
      <c r="K25">
        <f t="shared" si="24"/>
        <v>12.331121584158415</v>
      </c>
      <c r="L25">
        <v>3.7</v>
      </c>
      <c r="M25">
        <v>119.417</v>
      </c>
      <c r="N25">
        <f t="shared" si="25"/>
        <v>36.3983016</v>
      </c>
      <c r="O25">
        <f t="shared" si="26"/>
        <v>9.837378810810812</v>
      </c>
      <c r="P25">
        <f t="shared" si="27"/>
        <v>1789.860436390942</v>
      </c>
      <c r="Q25">
        <f t="shared" si="28"/>
        <v>60.54018658137879</v>
      </c>
      <c r="R25">
        <f t="shared" si="16"/>
        <v>57.477379499806474</v>
      </c>
      <c r="S25">
        <f t="shared" si="17"/>
        <v>36.580580265873245</v>
      </c>
      <c r="T25">
        <f t="shared" si="18"/>
        <v>3.3823970489817334</v>
      </c>
      <c r="U25">
        <f t="shared" si="19"/>
        <v>3.2112771661517545</v>
      </c>
      <c r="V25">
        <f t="shared" si="20"/>
        <v>2.0437671855373254</v>
      </c>
      <c r="W25">
        <f t="shared" si="21"/>
        <v>2.8791471335569376</v>
      </c>
    </row>
    <row r="28" spans="1:23" ht="12.75">
      <c r="A28">
        <v>10</v>
      </c>
      <c r="B28">
        <v>0</v>
      </c>
      <c r="C28">
        <f aca="true" t="shared" si="29" ref="C28:C38">B28*0.45359237+17.418</f>
        <v>17.418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f>C28*9.8*9.8*0.3048</f>
        <v>509.87697465600013</v>
      </c>
      <c r="Q28">
        <f aca="true" t="shared" si="30" ref="Q28:Q38">1/2*0.756*(G28)^2</f>
        <v>0</v>
      </c>
      <c r="R28">
        <f aca="true" t="shared" si="31" ref="R28:R38">1/2*0.756*(K28)^2</f>
        <v>0</v>
      </c>
      <c r="S28">
        <f aca="true" t="shared" si="32" ref="S28:S38">1/2*0.756*O28^2</f>
        <v>0</v>
      </c>
      <c r="T28">
        <f>Q28/P28*100</f>
        <v>0</v>
      </c>
      <c r="U28">
        <f aca="true" t="shared" si="33" ref="U28:U38">R28/P28*100</f>
        <v>0</v>
      </c>
      <c r="V28">
        <f aca="true" t="shared" si="34" ref="V28:V38">S28/P28*100</f>
        <v>0</v>
      </c>
      <c r="W28">
        <f aca="true" t="shared" si="35" ref="W28:W38">(T28+U28+V28)/3</f>
        <v>0</v>
      </c>
    </row>
    <row r="29" spans="2:23" ht="12.75">
      <c r="B29">
        <v>10</v>
      </c>
      <c r="C29">
        <f t="shared" si="29"/>
        <v>21.9539237</v>
      </c>
      <c r="D29">
        <v>1.31</v>
      </c>
      <c r="E29">
        <v>20</v>
      </c>
      <c r="F29">
        <f aca="true" t="shared" si="36" ref="F29:F38">E29*0.3048</f>
        <v>6.096</v>
      </c>
      <c r="G29">
        <f aca="true" t="shared" si="37" ref="G29:G38">F29/D29</f>
        <v>4.653435114503817</v>
      </c>
      <c r="H29">
        <v>1.28</v>
      </c>
      <c r="I29">
        <v>18.587</v>
      </c>
      <c r="J29">
        <f aca="true" t="shared" si="38" ref="J29:J38">I29*0.3048</f>
        <v>5.6653176</v>
      </c>
      <c r="K29">
        <f aca="true" t="shared" si="39" ref="K29:K38">J29/H29</f>
        <v>4.426029375</v>
      </c>
      <c r="L29">
        <v>1.4</v>
      </c>
      <c r="M29">
        <v>13</v>
      </c>
      <c r="N29">
        <f aca="true" t="shared" si="40" ref="N29:N38">M29*0.3048</f>
        <v>3.9624</v>
      </c>
      <c r="O29">
        <f aca="true" t="shared" si="41" ref="O29:O38">N29/L29</f>
        <v>2.8302857142857145</v>
      </c>
      <c r="P29">
        <f aca="true" t="shared" si="42" ref="P29:P38">C29*9.8*9.8*0.3048</f>
        <v>642.6570328387106</v>
      </c>
      <c r="Q29">
        <f t="shared" si="30"/>
        <v>8.185385261931124</v>
      </c>
      <c r="R29">
        <f t="shared" si="31"/>
        <v>7.4049202187211725</v>
      </c>
      <c r="S29">
        <f t="shared" si="32"/>
        <v>3.0279755108571433</v>
      </c>
      <c r="T29">
        <f aca="true" t="shared" si="43" ref="T29:T38">Q29/P29*100</f>
        <v>1.2736786254053851</v>
      </c>
      <c r="U29">
        <f t="shared" si="33"/>
        <v>1.1522351488184222</v>
      </c>
      <c r="V29">
        <f t="shared" si="34"/>
        <v>0.47116507812606206</v>
      </c>
      <c r="W29">
        <f t="shared" si="35"/>
        <v>0.9656929507832898</v>
      </c>
    </row>
    <row r="30" spans="2:23" ht="12.75">
      <c r="B30">
        <v>20</v>
      </c>
      <c r="C30">
        <f t="shared" si="29"/>
        <v>26.489847400000002</v>
      </c>
      <c r="D30">
        <v>1.7</v>
      </c>
      <c r="E30">
        <v>40.5</v>
      </c>
      <c r="F30">
        <f t="shared" si="36"/>
        <v>12.3444</v>
      </c>
      <c r="G30">
        <f t="shared" si="37"/>
        <v>7.2614117647058825</v>
      </c>
      <c r="H30">
        <v>1.71</v>
      </c>
      <c r="I30">
        <v>41.5</v>
      </c>
      <c r="J30">
        <f t="shared" si="38"/>
        <v>12.6492</v>
      </c>
      <c r="K30">
        <f t="shared" si="39"/>
        <v>7.397192982456141</v>
      </c>
      <c r="L30">
        <v>1.53</v>
      </c>
      <c r="M30">
        <v>32.417</v>
      </c>
      <c r="N30">
        <f t="shared" si="40"/>
        <v>9.880701600000002</v>
      </c>
      <c r="O30">
        <f t="shared" si="41"/>
        <v>6.457974901960785</v>
      </c>
      <c r="P30">
        <f t="shared" si="42"/>
        <v>775.4370910214209</v>
      </c>
      <c r="Q30">
        <f t="shared" si="30"/>
        <v>19.931222108678202</v>
      </c>
      <c r="R30">
        <f t="shared" si="31"/>
        <v>20.683579399445986</v>
      </c>
      <c r="S30">
        <f t="shared" si="32"/>
        <v>15.764656257386347</v>
      </c>
      <c r="T30">
        <f t="shared" si="43"/>
        <v>2.5703209634226303</v>
      </c>
      <c r="U30">
        <f t="shared" si="33"/>
        <v>2.667344603312845</v>
      </c>
      <c r="V30">
        <f t="shared" si="34"/>
        <v>2.0330026045853486</v>
      </c>
      <c r="W30">
        <f t="shared" si="35"/>
        <v>2.4235560571069414</v>
      </c>
    </row>
    <row r="31" spans="2:23" ht="12.75">
      <c r="B31">
        <v>30</v>
      </c>
      <c r="C31">
        <f t="shared" si="29"/>
        <v>31.0257711</v>
      </c>
      <c r="D31">
        <v>1.69</v>
      </c>
      <c r="E31">
        <v>46.167</v>
      </c>
      <c r="F31">
        <f t="shared" si="36"/>
        <v>14.0717016</v>
      </c>
      <c r="G31">
        <f t="shared" si="37"/>
        <v>8.326450650887574</v>
      </c>
      <c r="H31">
        <v>1.84</v>
      </c>
      <c r="I31">
        <v>55.167</v>
      </c>
      <c r="J31">
        <f t="shared" si="38"/>
        <v>16.814901600000002</v>
      </c>
      <c r="K31">
        <f t="shared" si="39"/>
        <v>9.13853347826087</v>
      </c>
      <c r="L31">
        <v>1.36</v>
      </c>
      <c r="M31">
        <v>41.167</v>
      </c>
      <c r="N31">
        <f t="shared" si="40"/>
        <v>12.547701600000002</v>
      </c>
      <c r="O31">
        <f t="shared" si="41"/>
        <v>9.226251176470589</v>
      </c>
      <c r="P31">
        <f t="shared" si="42"/>
        <v>908.2171492041314</v>
      </c>
      <c r="Q31">
        <f t="shared" si="30"/>
        <v>26.206657006949793</v>
      </c>
      <c r="R31">
        <f t="shared" si="31"/>
        <v>31.5678361823854</v>
      </c>
      <c r="S31">
        <f t="shared" si="32"/>
        <v>32.17676267156082</v>
      </c>
      <c r="T31">
        <f t="shared" si="43"/>
        <v>2.8855056337479015</v>
      </c>
      <c r="U31">
        <f t="shared" si="33"/>
        <v>3.4758026987321506</v>
      </c>
      <c r="V31">
        <f t="shared" si="34"/>
        <v>3.5428490531980423</v>
      </c>
      <c r="W31">
        <f t="shared" si="35"/>
        <v>3.301385795226031</v>
      </c>
    </row>
    <row r="32" spans="2:23" ht="12.75">
      <c r="B32">
        <v>40</v>
      </c>
      <c r="C32">
        <f t="shared" si="29"/>
        <v>35.5616948</v>
      </c>
      <c r="D32">
        <v>1.68</v>
      </c>
      <c r="E32">
        <v>59.417</v>
      </c>
      <c r="F32">
        <f t="shared" si="36"/>
        <v>18.1103016</v>
      </c>
      <c r="G32">
        <f t="shared" si="37"/>
        <v>10.779941428571428</v>
      </c>
      <c r="H32">
        <v>1.21</v>
      </c>
      <c r="I32">
        <v>56.5</v>
      </c>
      <c r="J32">
        <f t="shared" si="38"/>
        <v>17.2212</v>
      </c>
      <c r="K32">
        <f t="shared" si="39"/>
        <v>14.232396694214875</v>
      </c>
      <c r="L32">
        <v>2.01</v>
      </c>
      <c r="M32">
        <v>69.167</v>
      </c>
      <c r="N32">
        <f t="shared" si="40"/>
        <v>21.0821016</v>
      </c>
      <c r="O32">
        <f t="shared" si="41"/>
        <v>10.488607761194032</v>
      </c>
      <c r="P32">
        <f t="shared" si="42"/>
        <v>1040.9972073868416</v>
      </c>
      <c r="Q32">
        <f t="shared" si="30"/>
        <v>43.92629786289677</v>
      </c>
      <c r="R32">
        <f t="shared" si="31"/>
        <v>76.56810172004644</v>
      </c>
      <c r="S32">
        <f t="shared" si="32"/>
        <v>41.58411746637192</v>
      </c>
      <c r="T32">
        <f t="shared" si="43"/>
        <v>4.219636474641709</v>
      </c>
      <c r="U32">
        <f t="shared" si="33"/>
        <v>7.355264853423686</v>
      </c>
      <c r="V32">
        <f t="shared" si="34"/>
        <v>3.9946425572800774</v>
      </c>
      <c r="W32">
        <f t="shared" si="35"/>
        <v>5.189847961781824</v>
      </c>
    </row>
    <row r="33" spans="2:23" ht="12.75">
      <c r="B33">
        <v>50</v>
      </c>
      <c r="C33">
        <f t="shared" si="29"/>
        <v>40.097618499999996</v>
      </c>
      <c r="D33">
        <v>2.31</v>
      </c>
      <c r="E33">
        <v>82.417</v>
      </c>
      <c r="F33">
        <f t="shared" si="36"/>
        <v>25.1207016</v>
      </c>
      <c r="G33">
        <f t="shared" si="37"/>
        <v>10.874762597402597</v>
      </c>
      <c r="H33">
        <v>2.47</v>
      </c>
      <c r="I33">
        <v>82.333</v>
      </c>
      <c r="J33">
        <f t="shared" si="38"/>
        <v>25.0950984</v>
      </c>
      <c r="K33">
        <f t="shared" si="39"/>
        <v>10.15995886639676</v>
      </c>
      <c r="L33">
        <v>2.29</v>
      </c>
      <c r="M33">
        <v>80.5</v>
      </c>
      <c r="N33">
        <f t="shared" si="40"/>
        <v>24.5364</v>
      </c>
      <c r="O33">
        <f t="shared" si="41"/>
        <v>10.714585152838428</v>
      </c>
      <c r="P33">
        <f t="shared" si="42"/>
        <v>1173.7772655695521</v>
      </c>
      <c r="Q33">
        <f t="shared" si="30"/>
        <v>44.70245446584953</v>
      </c>
      <c r="R33">
        <f t="shared" si="31"/>
        <v>39.018960855078426</v>
      </c>
      <c r="S33">
        <f t="shared" si="32"/>
        <v>43.39528262902691</v>
      </c>
      <c r="T33">
        <f t="shared" si="43"/>
        <v>3.808427354755295</v>
      </c>
      <c r="U33">
        <f t="shared" si="33"/>
        <v>3.3242218945299857</v>
      </c>
      <c r="V33">
        <f t="shared" si="34"/>
        <v>3.6970627990456273</v>
      </c>
      <c r="W33">
        <f t="shared" si="35"/>
        <v>3.6099040161103026</v>
      </c>
    </row>
    <row r="34" spans="2:23" ht="12.75">
      <c r="B34">
        <v>60</v>
      </c>
      <c r="C34">
        <f t="shared" si="29"/>
        <v>44.6335422</v>
      </c>
      <c r="D34">
        <v>2.19</v>
      </c>
      <c r="E34">
        <v>77.083</v>
      </c>
      <c r="F34">
        <f t="shared" si="36"/>
        <v>23.4948984</v>
      </c>
      <c r="G34">
        <f t="shared" si="37"/>
        <v>10.728264109589041</v>
      </c>
      <c r="H34">
        <v>2.74</v>
      </c>
      <c r="I34">
        <v>95.75</v>
      </c>
      <c r="J34">
        <f t="shared" si="38"/>
        <v>29.184600000000003</v>
      </c>
      <c r="K34">
        <f t="shared" si="39"/>
        <v>10.651313868613139</v>
      </c>
      <c r="L34">
        <v>2.62</v>
      </c>
      <c r="M34">
        <v>97.083</v>
      </c>
      <c r="N34">
        <f t="shared" si="40"/>
        <v>29.5908984</v>
      </c>
      <c r="O34">
        <f t="shared" si="41"/>
        <v>11.294236030534352</v>
      </c>
      <c r="P34">
        <f t="shared" si="42"/>
        <v>1306.5573237522624</v>
      </c>
      <c r="Q34">
        <f t="shared" si="30"/>
        <v>43.506156004326414</v>
      </c>
      <c r="R34">
        <f t="shared" si="31"/>
        <v>42.8842841342746</v>
      </c>
      <c r="S34">
        <f t="shared" si="32"/>
        <v>48.217592120072894</v>
      </c>
      <c r="T34">
        <f t="shared" si="43"/>
        <v>3.3298313983945538</v>
      </c>
      <c r="U34">
        <f t="shared" si="33"/>
        <v>3.282235180551935</v>
      </c>
      <c r="V34">
        <f t="shared" si="34"/>
        <v>3.6904306641210547</v>
      </c>
      <c r="W34">
        <f t="shared" si="35"/>
        <v>3.4341657476891814</v>
      </c>
    </row>
    <row r="35" spans="2:23" ht="12.75">
      <c r="B35">
        <v>70</v>
      </c>
      <c r="C35">
        <f t="shared" si="29"/>
        <v>49.169465900000006</v>
      </c>
      <c r="D35">
        <v>2.57</v>
      </c>
      <c r="E35">
        <v>95.333</v>
      </c>
      <c r="F35">
        <f t="shared" si="36"/>
        <v>29.0574984</v>
      </c>
      <c r="G35">
        <f t="shared" si="37"/>
        <v>11.306419610894942</v>
      </c>
      <c r="H35">
        <v>2.64</v>
      </c>
      <c r="I35">
        <v>100.75</v>
      </c>
      <c r="J35">
        <f t="shared" si="38"/>
        <v>30.7086</v>
      </c>
      <c r="K35">
        <f t="shared" si="39"/>
        <v>11.632045454545453</v>
      </c>
      <c r="L35">
        <v>2.69</v>
      </c>
      <c r="M35">
        <v>101.667</v>
      </c>
      <c r="N35">
        <f t="shared" si="40"/>
        <v>30.988101600000004</v>
      </c>
      <c r="O35">
        <f t="shared" si="41"/>
        <v>11.519740371747213</v>
      </c>
      <c r="P35">
        <f t="shared" si="42"/>
        <v>1439.337381934973</v>
      </c>
      <c r="Q35">
        <f t="shared" si="30"/>
        <v>48.32167702986404</v>
      </c>
      <c r="R35">
        <f t="shared" si="31"/>
        <v>51.145093990599165</v>
      </c>
      <c r="S35">
        <f t="shared" si="32"/>
        <v>50.162270091870866</v>
      </c>
      <c r="T35">
        <f t="shared" si="43"/>
        <v>3.357216844108002</v>
      </c>
      <c r="U35">
        <f t="shared" si="33"/>
        <v>3.553377730094265</v>
      </c>
      <c r="V35">
        <f t="shared" si="34"/>
        <v>3.485094649903084</v>
      </c>
      <c r="W35">
        <f t="shared" si="35"/>
        <v>3.46522974136845</v>
      </c>
    </row>
    <row r="36" spans="2:23" ht="12.75">
      <c r="B36">
        <v>80</v>
      </c>
      <c r="C36">
        <f t="shared" si="29"/>
        <v>53.705389600000004</v>
      </c>
      <c r="D36">
        <v>3.34</v>
      </c>
      <c r="E36">
        <v>107</v>
      </c>
      <c r="F36">
        <f t="shared" si="36"/>
        <v>32.6136</v>
      </c>
      <c r="G36">
        <f t="shared" si="37"/>
        <v>9.764550898203593</v>
      </c>
      <c r="H36">
        <v>3.36</v>
      </c>
      <c r="I36">
        <v>107.167</v>
      </c>
      <c r="J36">
        <f t="shared" si="38"/>
        <v>32.6645016</v>
      </c>
      <c r="K36">
        <f t="shared" si="39"/>
        <v>9.721577857142858</v>
      </c>
      <c r="L36">
        <v>3.41</v>
      </c>
      <c r="M36">
        <v>109.25</v>
      </c>
      <c r="N36">
        <f t="shared" si="40"/>
        <v>33.2994</v>
      </c>
      <c r="O36">
        <f t="shared" si="41"/>
        <v>9.765219941348972</v>
      </c>
      <c r="P36">
        <f t="shared" si="42"/>
        <v>1572.1174401176836</v>
      </c>
      <c r="Q36">
        <f t="shared" si="30"/>
        <v>36.040959704084045</v>
      </c>
      <c r="R36">
        <f t="shared" si="31"/>
        <v>35.72443074028134</v>
      </c>
      <c r="S36">
        <f t="shared" si="32"/>
        <v>36.04589875010362</v>
      </c>
      <c r="T36">
        <f t="shared" si="43"/>
        <v>2.2925106473843413</v>
      </c>
      <c r="U36">
        <f t="shared" si="33"/>
        <v>2.272376721271353</v>
      </c>
      <c r="V36">
        <f t="shared" si="34"/>
        <v>2.2928248125919484</v>
      </c>
      <c r="W36">
        <f t="shared" si="35"/>
        <v>2.2859040604158807</v>
      </c>
    </row>
    <row r="37" spans="2:23" ht="12.75">
      <c r="B37">
        <v>90</v>
      </c>
      <c r="C37">
        <f t="shared" si="29"/>
        <v>58.2413133</v>
      </c>
      <c r="D37">
        <v>2.72</v>
      </c>
      <c r="E37">
        <v>100.833</v>
      </c>
      <c r="F37">
        <f t="shared" si="36"/>
        <v>30.7338984</v>
      </c>
      <c r="G37">
        <f t="shared" si="37"/>
        <v>11.299227352941177</v>
      </c>
      <c r="H37">
        <v>2.81</v>
      </c>
      <c r="I37">
        <v>103.75</v>
      </c>
      <c r="J37">
        <f t="shared" si="38"/>
        <v>31.623</v>
      </c>
      <c r="K37">
        <f t="shared" si="39"/>
        <v>11.253736654804271</v>
      </c>
      <c r="L37">
        <v>2.34</v>
      </c>
      <c r="M37">
        <v>92.25</v>
      </c>
      <c r="N37">
        <f t="shared" si="40"/>
        <v>28.117800000000003</v>
      </c>
      <c r="O37">
        <f t="shared" si="41"/>
        <v>12.016153846153848</v>
      </c>
      <c r="P37">
        <f t="shared" si="42"/>
        <v>1704.8974983003939</v>
      </c>
      <c r="Q37">
        <f t="shared" si="30"/>
        <v>48.26021965636564</v>
      </c>
      <c r="R37">
        <f t="shared" si="31"/>
        <v>47.87241052696901</v>
      </c>
      <c r="S37">
        <f t="shared" si="32"/>
        <v>54.578646330177534</v>
      </c>
      <c r="T37">
        <f t="shared" si="43"/>
        <v>2.8306815925576805</v>
      </c>
      <c r="U37">
        <f t="shared" si="33"/>
        <v>2.8079348215768305</v>
      </c>
      <c r="V37">
        <f t="shared" si="34"/>
        <v>3.2012860822768987</v>
      </c>
      <c r="W37">
        <f t="shared" si="35"/>
        <v>2.9466341654704693</v>
      </c>
    </row>
    <row r="38" spans="2:23" ht="12.75">
      <c r="B38">
        <v>100</v>
      </c>
      <c r="C38">
        <f t="shared" si="29"/>
        <v>62.777237</v>
      </c>
      <c r="D38">
        <v>2.57</v>
      </c>
      <c r="E38">
        <v>95.667</v>
      </c>
      <c r="F38">
        <f t="shared" si="36"/>
        <v>29.159301600000003</v>
      </c>
      <c r="G38">
        <f t="shared" si="37"/>
        <v>11.346031750972765</v>
      </c>
      <c r="H38">
        <v>3.24</v>
      </c>
      <c r="I38">
        <v>104.667</v>
      </c>
      <c r="J38">
        <f t="shared" si="38"/>
        <v>31.9025016</v>
      </c>
      <c r="K38">
        <f t="shared" si="39"/>
        <v>9.846451111111111</v>
      </c>
      <c r="L38">
        <v>2.25</v>
      </c>
      <c r="M38">
        <v>105.75</v>
      </c>
      <c r="N38">
        <f t="shared" si="40"/>
        <v>32.232600000000005</v>
      </c>
      <c r="O38">
        <f t="shared" si="41"/>
        <v>14.325600000000001</v>
      </c>
      <c r="P38">
        <f t="shared" si="42"/>
        <v>1837.6775564831046</v>
      </c>
      <c r="Q38">
        <f t="shared" si="30"/>
        <v>48.660860994763034</v>
      </c>
      <c r="R38">
        <f t="shared" si="31"/>
        <v>36.648082604763474</v>
      </c>
      <c r="S38">
        <f t="shared" si="32"/>
        <v>77.57422420608002</v>
      </c>
      <c r="T38">
        <f t="shared" si="43"/>
        <v>2.6479542519901487</v>
      </c>
      <c r="U38">
        <f t="shared" si="33"/>
        <v>1.9942607709101883</v>
      </c>
      <c r="V38">
        <f t="shared" si="34"/>
        <v>4.221318584014236</v>
      </c>
      <c r="W38">
        <f t="shared" si="35"/>
        <v>2.9545112023048574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Todd Hupy</dc:creator>
  <cp:keywords/>
  <dc:description/>
  <cp:lastModifiedBy>Brian Todd Hupy</cp:lastModifiedBy>
  <cp:lastPrinted>2002-01-12T21:59:38Z</cp:lastPrinted>
  <dcterms:created xsi:type="dcterms:W3CDTF">2002-01-12T20:15:43Z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