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Velocity" sheetId="2" r:id="rId4"/>
    <sheet state="visible" name="Trajectory" sheetId="3" r:id="rId5"/>
  </sheets>
  <definedNames/>
  <calcPr/>
</workbook>
</file>

<file path=xl/sharedStrings.xml><?xml version="1.0" encoding="utf-8"?>
<sst xmlns="http://schemas.openxmlformats.org/spreadsheetml/2006/main" count="46" uniqueCount="25">
  <si>
    <t>BASEBALL:</t>
  </si>
  <si>
    <t>Angle(degrees)</t>
  </si>
  <si>
    <t>https://www.youtube.com/watch?v=vqXBDsimlek</t>
  </si>
  <si>
    <t>Time(seconds)</t>
  </si>
  <si>
    <t>Distance(feet)</t>
  </si>
  <si>
    <t>Velocity (feet/sec)</t>
  </si>
  <si>
    <t>12.64 ft/s</t>
  </si>
  <si>
    <t>11.306 ft/s</t>
  </si>
  <si>
    <t>10.907 ft/s</t>
  </si>
  <si>
    <t>13.298 ft/s</t>
  </si>
  <si>
    <t>9.626 ft/s</t>
  </si>
  <si>
    <t>Acceleration</t>
  </si>
  <si>
    <t>12.639 ft/s/s</t>
  </si>
  <si>
    <t>Baseball:</t>
  </si>
  <si>
    <t>Angle:</t>
  </si>
  <si>
    <t>Velocity:</t>
  </si>
  <si>
    <t>Golf Ball:</t>
  </si>
  <si>
    <t>Angle (degrees)</t>
  </si>
  <si>
    <t>Average Distance(feet) per angle:</t>
  </si>
  <si>
    <t>Average Time (seconds)</t>
  </si>
  <si>
    <t>Uncertainty of Distance: +/-</t>
  </si>
  <si>
    <t>Standard Deviation of Distance</t>
  </si>
  <si>
    <t>Average Distance (feet)</t>
  </si>
  <si>
    <t>Velocity(ft/s)</t>
  </si>
  <si>
    <t>Average Distance(feet)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</si>
</sst>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0.0"/>
      <color rgb="FF000000"/>
      <name val="Arial"/>
    </font>
    <font/>
    <font>
      <u/>
      <color rgb="FF0000FF"/>
    </font>
    <font>
      <b/>
    </font>
    <font>
      <sz val="11.0"/>
    </font>
    <font>
      <color rgb="FFFF0000"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2" numFmtId="0" xfId="0" applyAlignment="1" applyFont="1">
      <alignment/>
    </xf>
    <xf borderId="1" fillId="2" fontId="1" numFmtId="0" xfId="0" applyAlignment="1" applyBorder="1" applyFill="1" applyFont="1">
      <alignment/>
    </xf>
    <xf borderId="0" fillId="0" fontId="1" numFmtId="0" xfId="0" applyAlignment="1" applyFont="1">
      <alignment horizontal="center" wrapText="1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3" numFmtId="0" xfId="0" applyAlignment="1" applyFont="1">
      <alignment/>
    </xf>
    <xf borderId="1" fillId="0" fontId="1" numFmtId="0" xfId="0" applyAlignment="1" applyBorder="1" applyFont="1">
      <alignment horizontal="center"/>
    </xf>
    <xf borderId="1" fillId="0" fontId="1" numFmtId="164" xfId="0" applyAlignment="1" applyBorder="1" applyFont="1" applyNumberFormat="1">
      <alignment horizontal="center"/>
    </xf>
    <xf borderId="1" fillId="3" fontId="4" numFmtId="2" xfId="0" applyAlignment="1" applyBorder="1" applyFill="1" applyFont="1" applyNumberFormat="1">
      <alignment horizontal="center"/>
    </xf>
    <xf borderId="1" fillId="0" fontId="1" numFmtId="2" xfId="0" applyAlignment="1" applyBorder="1" applyFont="1" applyNumberFormat="1">
      <alignment horizontal="center"/>
    </xf>
    <xf borderId="1" fillId="0" fontId="1" numFmtId="2" xfId="0" applyAlignment="1" applyBorder="1" applyFont="1" applyNumberFormat="1">
      <alignment horizontal="center"/>
    </xf>
    <xf borderId="0" fillId="3" fontId="4" numFmtId="0" xfId="0" applyFont="1"/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wrapText="1"/>
    </xf>
    <xf borderId="0" fillId="0" fontId="1" numFmtId="0" xfId="0" applyAlignment="1" applyFont="1">
      <alignment wrapText="1"/>
    </xf>
    <xf borderId="0" fillId="0" fontId="1" numFmtId="2" xfId="0" applyAlignment="1" applyFont="1" applyNumberFormat="1">
      <alignment wrapText="1"/>
    </xf>
    <xf borderId="5" fillId="0" fontId="1" numFmtId="0" xfId="0" applyAlignment="1" applyBorder="1" applyFont="1">
      <alignment horizontal="center"/>
    </xf>
    <xf borderId="0" fillId="0" fontId="1" numFmtId="2" xfId="0" applyAlignment="1" applyFont="1" applyNumberFormat="1">
      <alignment horizontal="center"/>
    </xf>
    <xf borderId="6" fillId="0" fontId="1" numFmtId="0" xfId="0" applyBorder="1" applyFont="1"/>
    <xf borderId="0" fillId="0" fontId="1" numFmtId="2" xfId="0" applyAlignment="1" applyFont="1" applyNumberFormat="1">
      <alignment/>
    </xf>
    <xf borderId="5" fillId="0" fontId="1" numFmtId="0" xfId="0" applyAlignment="1" applyBorder="1" applyFont="1">
      <alignment horizontal="center"/>
    </xf>
    <xf borderId="6" fillId="0" fontId="1" numFmtId="2" xfId="0" applyBorder="1" applyFont="1" applyNumberFormat="1"/>
    <xf borderId="6" fillId="0" fontId="1" numFmtId="0" xfId="0" applyAlignment="1" applyBorder="1" applyFont="1">
      <alignment/>
    </xf>
    <xf borderId="0" fillId="0" fontId="1" numFmtId="0" xfId="0" applyAlignment="1" applyFont="1">
      <alignment wrapText="1"/>
    </xf>
    <xf borderId="2" fillId="0" fontId="1" numFmtId="0" xfId="0" applyAlignment="1" applyBorder="1" applyFont="1">
      <alignment horizontal="center"/>
    </xf>
    <xf borderId="3" fillId="0" fontId="1" numFmtId="2" xfId="0" applyAlignment="1" applyBorder="1" applyFont="1" applyNumberFormat="1">
      <alignment horizontal="center"/>
    </xf>
    <xf borderId="4" fillId="0" fontId="1" numFmtId="2" xfId="0" applyBorder="1" applyFont="1" applyNumberFormat="1"/>
    <xf borderId="4" fillId="0" fontId="1" numFmtId="0" xfId="0" applyBorder="1" applyFont="1"/>
    <xf borderId="6" fillId="0" fontId="5" numFmtId="2" xfId="0" applyBorder="1" applyFont="1" applyNumberFormat="1"/>
    <xf borderId="0" fillId="0" fontId="1" numFmtId="2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2" xfId="0" applyAlignment="1" applyFont="1" applyNumberFormat="1">
      <alignment horizontal="center" wrapText="1"/>
    </xf>
    <xf borderId="1" fillId="0" fontId="1" numFmtId="0" xfId="0" applyAlignment="1" applyBorder="1" applyFont="1">
      <alignment horizontal="center" wrapText="1"/>
    </xf>
    <xf borderId="0" fillId="0" fontId="1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5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Velocity vs. Angle(Baseball)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Velocity!$B$5:$F$5</c:f>
            </c:numRef>
          </c:xVal>
          <c:yVal>
            <c:numRef>
              <c:f>Velocity!$B$6:$F$6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644690"/>
        <c:axId val="988409915"/>
      </c:scatterChart>
      <c:valAx>
        <c:axId val="174864469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Angle (in degrees)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988409915"/>
      </c:valAx>
      <c:valAx>
        <c:axId val="988409915"/>
        <c:scaling>
          <c:orientation val="minMax"/>
          <c:max val="28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Velocity (ft/s)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748644690"/>
      </c:valAx>
    </c:plotArea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Velocity vs. Angle(Golf Ball)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Velocity!$B$19:$F$19</c:f>
            </c:numRef>
          </c:xVal>
          <c:yVal>
            <c:numRef>
              <c:f>Velocity!$B$20:$F$20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340314"/>
        <c:axId val="149154999"/>
      </c:scatterChart>
      <c:valAx>
        <c:axId val="103434031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Angle (in degrees)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49154999"/>
      </c:valAx>
      <c:valAx>
        <c:axId val="1491549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Velocity (ft/s)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034340314"/>
      </c:valAx>
    </c:plotArea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Distance vs. Launch Angle of a Baseball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0000FF"/>
            </a:solidFill>
          </c:spPr>
          <c:errBars>
            <c:errDir val="y"/>
            <c:errBarType val="both"/>
            <c:errValType val="fixedVal"/>
            <c:noEndCap val="0"/>
            <c:val val="0.0"/>
          </c:errBars>
          <c:cat>
            <c:strRef>
              <c:f>Sheet1!$A$45:$F$45</c:f>
            </c:strRef>
          </c:cat>
          <c:val>
            <c:numRef>
              <c:f>Sheet1!$A$46:$F$46</c:f>
            </c:numRef>
          </c:val>
        </c:ser>
        <c:overlap val="100"/>
        <c:axId val="1837012101"/>
        <c:axId val="647929315"/>
      </c:barChart>
      <c:catAx>
        <c:axId val="18370121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Launch Angle (degrees)</a:t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647929315"/>
      </c:catAx>
      <c:valAx>
        <c:axId val="647929315"/>
        <c:scaling>
          <c:orientation val="minMax"/>
          <c:max val="2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t>Average Distance (feet)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837012101"/>
      </c:valAx>
      <c:spPr/>
    </c:plotArea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Distance vs. Angle (Baseball)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Sheet1!$B$21:$F$21</c:f>
            </c:numRef>
          </c:xVal>
          <c:yVal>
            <c:numRef>
              <c:f>Sheet1!$B$22:$F$22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Sheet1!$B$21:$F$21</c:f>
            </c:numRef>
          </c:xVal>
          <c:yVal>
            <c:numRef>
              <c:f>Sheet1!$B$23:$F$23</c:f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Sheet1!$B$21:$F$21</c:f>
            </c:numRef>
          </c:xVal>
          <c:yVal>
            <c:numRef>
              <c:f>Sheet1!$B$24:$F$24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626562"/>
        <c:axId val="1557816448"/>
      </c:scatterChart>
      <c:valAx>
        <c:axId val="70662656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Angle (in Degrees)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557816448"/>
      </c:valAx>
      <c:valAx>
        <c:axId val="1557816448"/>
        <c:scaling>
          <c:orientation val="minMax"/>
          <c:max val="2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t>Average Distance (in feet)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706626562"/>
      </c:valAx>
    </c:plotArea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Distance vs. Angle(Golf ball)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Sheet1!$J$21:$N$21</c:f>
            </c:numRef>
          </c:xVal>
          <c:yVal>
            <c:numRef>
              <c:f>Sheet1!$J$22:$N$22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Sheet1!$J$21:$N$21</c:f>
            </c:numRef>
          </c:xVal>
          <c:yVal>
            <c:numRef>
              <c:f>Sheet1!$J$23:$N$23</c:f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Sheet1!$J$21:$N$21</c:f>
            </c:numRef>
          </c:xVal>
          <c:yVal>
            <c:numRef>
              <c:f>Sheet1!$J$24:$N$24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472949"/>
        <c:axId val="651656016"/>
      </c:scatterChart>
      <c:valAx>
        <c:axId val="198247294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Angle (in degrees)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651656016"/>
      </c:valAx>
      <c:valAx>
        <c:axId val="651656016"/>
        <c:scaling>
          <c:orientation val="minMax"/>
          <c:max val="4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Average Distance (in feet)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982472949"/>
      </c:valAx>
    </c:plotArea>
  </c:chart>
</c:chartSpace>
</file>

<file path=xl/drawings/_rels/worksheetdrawing2.xml.rels><?xml version="1.0" encoding="UTF-8" standalone="yes"?>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worksheetdrawing3.xml.rels><?xml version="1.0" encoding="UTF-8" standalone="yes"?>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3" Type="http://schemas.openxmlformats.org/officeDocument/2006/relationships/chart" Target="../charts/char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6</xdr:col>
      <xdr:colOff>266700</xdr:colOff>
      <xdr:row>1</xdr:row>
      <xdr:rowOff>428625</xdr:rowOff>
    </xdr:from>
    <xdr:to>
      <xdr:col>10</xdr:col>
      <xdr:colOff>790575</xdr:colOff>
      <xdr:row>16</xdr:row>
      <xdr:rowOff>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3</xdr:col>
      <xdr:colOff>1009650</xdr:colOff>
      <xdr:row>21</xdr:row>
      <xdr:rowOff>361950</xdr:rowOff>
    </xdr:from>
    <xdr:to>
      <xdr:col>8</xdr:col>
      <xdr:colOff>704850</xdr:colOff>
      <xdr:row>36</xdr:row>
      <xdr:rowOff>104775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57150</xdr:colOff>
      <xdr:row>46</xdr:row>
      <xdr:rowOff>495300</xdr:rowOff>
    </xdr:from>
    <xdr:to>
      <xdr:col>5</xdr:col>
      <xdr:colOff>600075</xdr:colOff>
      <xdr:row>66</xdr:row>
      <xdr:rowOff>28575</xdr:rowOff>
    </xdr:to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0</xdr:col>
      <xdr:colOff>428625</xdr:colOff>
      <xdr:row>23</xdr:row>
      <xdr:rowOff>409575</xdr:rowOff>
    </xdr:from>
    <xdr:to>
      <xdr:col>6</xdr:col>
      <xdr:colOff>9525</xdr:colOff>
      <xdr:row>42</xdr:row>
      <xdr:rowOff>142875</xdr:rowOff>
    </xdr:to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7</xdr:col>
      <xdr:colOff>904875</xdr:colOff>
      <xdr:row>24</xdr:row>
      <xdr:rowOff>352425</xdr:rowOff>
    </xdr:from>
    <xdr:to>
      <xdr:col>13</xdr:col>
      <xdr:colOff>552450</xdr:colOff>
      <xdr:row>43</xdr:row>
      <xdr:rowOff>85725</xdr:rowOff>
    </xdr:to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1.xml"/><Relationship Id="rId1" Type="http://schemas.openxmlformats.org/officeDocument/2006/relationships/hyperlink" Target="https://www.youtube.com/watch?v=vqXBDsimlek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 t="s">
        <v>1</v>
      </c>
      <c r="B2" s="1">
        <v>59.7</v>
      </c>
      <c r="C2" s="1">
        <v>54.6</v>
      </c>
      <c r="D2" s="1">
        <v>50.7</v>
      </c>
      <c r="E2" s="1">
        <v>44.3</v>
      </c>
      <c r="F2" s="2">
        <v>40.0</v>
      </c>
      <c r="H2" s="3" t="s">
        <v>2</v>
      </c>
    </row>
    <row r="3">
      <c r="A3" s="4" t="s">
        <v>3</v>
      </c>
      <c r="B3" s="4">
        <v>1.36</v>
      </c>
      <c r="C3" s="4">
        <v>1.44</v>
      </c>
      <c r="D3" s="4">
        <v>1.5</v>
      </c>
      <c r="E3" s="4">
        <v>1.41</v>
      </c>
      <c r="F3" s="4">
        <v>1.31</v>
      </c>
    </row>
    <row r="4">
      <c r="A4" s="4" t="s">
        <v>4</v>
      </c>
      <c r="B4" s="4">
        <v>17.19</v>
      </c>
      <c r="C4" s="4">
        <v>16.28</v>
      </c>
      <c r="D4" s="4">
        <v>16.36</v>
      </c>
      <c r="E4" s="4">
        <v>18.75</v>
      </c>
      <c r="F4" s="4">
        <v>12.61</v>
      </c>
    </row>
    <row r="5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</row>
    <row r="6">
      <c r="A6" s="1" t="s">
        <v>11</v>
      </c>
      <c r="B6" s="1" t="s">
        <v>12</v>
      </c>
    </row>
    <row r="7">
      <c r="B7" s="1"/>
    </row>
    <row r="10">
      <c r="B10" s="1"/>
      <c r="C10" s="1"/>
      <c r="D10" s="1"/>
      <c r="E10" s="1"/>
    </row>
    <row r="11">
      <c r="B11" s="1"/>
      <c r="C11" s="1"/>
      <c r="D11" s="1"/>
      <c r="E11" s="1"/>
    </row>
    <row r="12">
      <c r="B12" s="1"/>
    </row>
    <row r="14">
      <c r="A14" s="7"/>
    </row>
    <row r="15">
      <c r="A15" s="7"/>
    </row>
    <row r="16">
      <c r="B16" s="1"/>
    </row>
    <row r="17">
      <c r="A17" s="7"/>
    </row>
    <row r="18">
      <c r="A18" s="7"/>
    </row>
    <row r="19">
      <c r="B19" s="1"/>
    </row>
    <row r="20">
      <c r="A20" s="7"/>
    </row>
    <row r="21">
      <c r="A21" s="7"/>
    </row>
  </sheetData>
  <hyperlinks>
    <hyperlink r:id="rId1" ref="H2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4">
      <c r="A4" s="8" t="s">
        <v>13</v>
      </c>
    </row>
    <row r="5">
      <c r="A5" s="9" t="s">
        <v>14</v>
      </c>
      <c r="B5" s="9">
        <v>59.7</v>
      </c>
      <c r="C5" s="9">
        <v>54.6</v>
      </c>
      <c r="D5" s="9">
        <v>50.7</v>
      </c>
      <c r="E5" s="9">
        <v>44.3</v>
      </c>
      <c r="F5" s="10">
        <v>40.0</v>
      </c>
    </row>
    <row r="6">
      <c r="A6" s="9" t="s">
        <v>15</v>
      </c>
      <c r="B6" s="11">
        <v>25.166294680162753</v>
      </c>
      <c r="C6" s="12">
        <v>25.663637604814785</v>
      </c>
      <c r="D6" s="12">
        <v>26.362312803530077</v>
      </c>
      <c r="E6" s="11">
        <v>26.18753537052035</v>
      </c>
      <c r="F6" s="11">
        <v>23.065058507735557</v>
      </c>
    </row>
    <row r="18">
      <c r="A18" s="8" t="s">
        <v>16</v>
      </c>
    </row>
    <row r="19">
      <c r="A19" s="13" t="s">
        <v>14</v>
      </c>
      <c r="B19" s="13">
        <v>59.7</v>
      </c>
      <c r="C19" s="13">
        <v>54.6</v>
      </c>
      <c r="D19" s="13">
        <v>50.7</v>
      </c>
      <c r="E19" s="13">
        <v>44.3</v>
      </c>
      <c r="F19" s="13">
        <v>40.0</v>
      </c>
    </row>
    <row r="20">
      <c r="A20" s="13" t="s">
        <v>15</v>
      </c>
      <c r="B20" s="11">
        <v>28.052845325841155</v>
      </c>
      <c r="C20" s="11">
        <v>30.81658687965228</v>
      </c>
      <c r="D20" s="11">
        <v>33.0299717202882</v>
      </c>
      <c r="E20" s="11">
        <v>29.020220234203958</v>
      </c>
      <c r="F20" s="11">
        <v>25.422195078909393</v>
      </c>
    </row>
    <row r="24">
      <c r="B24" s="14"/>
    </row>
    <row r="25">
      <c r="B25" s="14"/>
    </row>
    <row r="27">
      <c r="B27" s="14"/>
    </row>
    <row r="28">
      <c r="B28" s="14"/>
    </row>
    <row r="30">
      <c r="B30" s="14"/>
    </row>
    <row r="31">
      <c r="B31" s="14"/>
    </row>
    <row r="33">
      <c r="B33" s="14"/>
    </row>
    <row r="34">
      <c r="B34" s="14"/>
    </row>
    <row r="35">
      <c r="B35" s="1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0"/>
    <col customWidth="1" min="3" max="3" width="16.29"/>
    <col customWidth="1" min="9" max="9" width="16.14"/>
    <col customWidth="1" min="11" max="11" width="17.14"/>
  </cols>
  <sheetData>
    <row r="1">
      <c r="C1" s="1"/>
    </row>
    <row r="2">
      <c r="A2" s="8" t="s">
        <v>13</v>
      </c>
      <c r="I2" s="8" t="s">
        <v>16</v>
      </c>
    </row>
    <row r="3" ht="22.5" customHeight="1">
      <c r="A3" s="15" t="s">
        <v>17</v>
      </c>
      <c r="B3" s="16" t="s">
        <v>4</v>
      </c>
      <c r="C3" s="17" t="s">
        <v>18</v>
      </c>
      <c r="D3" s="17" t="s">
        <v>19</v>
      </c>
      <c r="E3" s="18" t="s">
        <v>5</v>
      </c>
      <c r="F3" s="19" t="s">
        <v>20</v>
      </c>
      <c r="G3" s="18" t="s">
        <v>21</v>
      </c>
      <c r="H3" s="18"/>
      <c r="I3" s="15" t="s">
        <v>17</v>
      </c>
      <c r="J3" s="16" t="s">
        <v>4</v>
      </c>
      <c r="K3" s="17" t="s">
        <v>18</v>
      </c>
      <c r="L3" s="17" t="s">
        <v>19</v>
      </c>
      <c r="M3" s="18" t="s">
        <v>5</v>
      </c>
      <c r="N3" s="19" t="s">
        <v>20</v>
      </c>
      <c r="O3" s="18" t="s">
        <v>21</v>
      </c>
    </row>
    <row r="4">
      <c r="A4" s="20">
        <v>59.7</v>
      </c>
      <c r="B4" s="21" t="str">
        <f>19+(1/12)</f>
        <v>19.08</v>
      </c>
      <c r="C4" s="22"/>
      <c r="D4" s="22"/>
      <c r="F4" s="23"/>
      <c r="I4" s="20">
        <v>59.7</v>
      </c>
      <c r="J4" s="21">
        <v>22.0</v>
      </c>
      <c r="K4" s="22"/>
      <c r="L4" s="22"/>
    </row>
    <row r="5">
      <c r="A5" s="24"/>
      <c r="B5" s="21" t="str">
        <f>15+(1/12)</f>
        <v>15.08</v>
      </c>
      <c r="C5" s="25" t="str">
        <f>(B4+B5+B6)/3</f>
        <v>17.19</v>
      </c>
      <c r="D5" s="26">
        <v>1.36</v>
      </c>
      <c r="E5" s="14" t="str">
        <f>sqrt((C5/D5)*(C5/D5)+(D5*32/2)*(D5*32/2))</f>
        <v>25.16629468</v>
      </c>
      <c r="F5" s="23" t="str">
        <f>(B4-B5)/2</f>
        <v>2.00</v>
      </c>
      <c r="G5" s="27" t="str">
        <f>STDEV(B4,B5,B6)</f>
        <v>2.009237924</v>
      </c>
      <c r="H5" s="27"/>
      <c r="I5" s="24"/>
      <c r="J5" s="21" t="str">
        <f>21+(1/12)</f>
        <v>21.08</v>
      </c>
      <c r="K5" s="25" t="str">
        <f>(J4+J5+J6)/3</f>
        <v>21.53</v>
      </c>
      <c r="L5" s="26">
        <v>1.51</v>
      </c>
      <c r="M5" s="14" t="str">
        <f>sqrt((K5/L5)*(K5/L5)+(L5*32/2)*(L5*32/2))</f>
        <v>28.05284533</v>
      </c>
      <c r="N5" t="str">
        <f>(J4-J5)/2</f>
        <v>0.4583333333</v>
      </c>
      <c r="O5" t="str">
        <f>STDEV(J4,J5,J6)</f>
        <v>0.4589642123</v>
      </c>
    </row>
    <row r="6">
      <c r="A6" s="28"/>
      <c r="B6" s="29" t="str">
        <f>17+(5/12)</f>
        <v>17.42</v>
      </c>
      <c r="C6" s="30"/>
      <c r="D6" s="31"/>
      <c r="E6" s="14"/>
      <c r="F6" s="23"/>
      <c r="G6" s="27"/>
      <c r="H6" s="27"/>
      <c r="I6" s="28"/>
      <c r="J6" s="29">
        <v>21.5</v>
      </c>
      <c r="K6" s="30"/>
      <c r="L6" s="31"/>
      <c r="M6" s="14"/>
    </row>
    <row r="7">
      <c r="A7" s="20">
        <v>54.6</v>
      </c>
      <c r="B7" s="21">
        <v>17.0</v>
      </c>
      <c r="C7" s="25"/>
      <c r="D7" s="22"/>
      <c r="E7" s="14"/>
      <c r="F7" s="23"/>
      <c r="G7" s="27"/>
      <c r="H7" s="27"/>
      <c r="I7" s="20">
        <v>54.6</v>
      </c>
      <c r="J7" s="21" t="str">
        <f>21+(5/12)</f>
        <v>21.42</v>
      </c>
      <c r="K7" s="25"/>
      <c r="L7" s="22"/>
      <c r="M7" s="14"/>
    </row>
    <row r="8">
      <c r="A8" s="24"/>
      <c r="B8" s="21">
        <v>15.0</v>
      </c>
      <c r="C8" s="25" t="str">
        <f>(B7+B8+B9)/3</f>
        <v>16.28</v>
      </c>
      <c r="D8" s="26">
        <v>1.44</v>
      </c>
      <c r="E8" s="14" t="str">
        <f>sqrt((C8/D8)*(C8/D8)+(D8*32/2)*(D8*32/2))</f>
        <v>25.6636376</v>
      </c>
      <c r="F8" s="23" t="str">
        <f>(B7-B8)/2</f>
        <v>1.00</v>
      </c>
      <c r="G8" s="27" t="str">
        <f>STDEV(B7,B8,B9)</f>
        <v>1.109721353</v>
      </c>
      <c r="H8" s="27"/>
      <c r="I8" s="24"/>
      <c r="J8" s="21" t="str">
        <f>21+(7/12)</f>
        <v>21.58</v>
      </c>
      <c r="K8" s="25" t="str">
        <f>(J7+J8+J9)/3</f>
        <v>22.03</v>
      </c>
      <c r="L8" s="26">
        <v>1.76</v>
      </c>
      <c r="M8" s="14" t="str">
        <f>sqrt((K8/L8)*(K8/L8)+(L8*32/2)*(L8*32/2))</f>
        <v>30.81658688</v>
      </c>
      <c r="N8" s="1" t="str">
        <f>(J9-J7)/2</f>
        <v>0.8366666667</v>
      </c>
      <c r="O8" t="str">
        <f>STDEV(J7,J8,J9)</f>
        <v>0.9217615985</v>
      </c>
    </row>
    <row r="9">
      <c r="A9" s="28"/>
      <c r="B9" s="29" t="str">
        <f>16+(10/12)</f>
        <v>16.83</v>
      </c>
      <c r="C9" s="30"/>
      <c r="D9" s="31"/>
      <c r="E9" s="14"/>
      <c r="F9" s="23"/>
      <c r="G9" s="27"/>
      <c r="H9" s="27"/>
      <c r="I9" s="28"/>
      <c r="J9" s="29">
        <v>23.09</v>
      </c>
      <c r="K9" s="30"/>
      <c r="L9" s="31"/>
      <c r="M9" s="14"/>
    </row>
    <row r="10">
      <c r="A10" s="20">
        <v>50.7</v>
      </c>
      <c r="B10" s="21" t="str">
        <f>16+(4/12)</f>
        <v>16.33</v>
      </c>
      <c r="C10" s="25"/>
      <c r="D10" s="22"/>
      <c r="E10" s="14"/>
      <c r="F10" s="23"/>
      <c r="G10" s="27"/>
      <c r="H10" s="27"/>
      <c r="I10" s="20">
        <v>50.7</v>
      </c>
      <c r="J10" s="21" t="str">
        <f>30+(2/12)</f>
        <v>30.17</v>
      </c>
      <c r="K10" s="25"/>
      <c r="L10" s="22"/>
      <c r="M10" s="14"/>
    </row>
    <row r="11">
      <c r="A11" s="24"/>
      <c r="B11" s="21" t="str">
        <f>15+(4/12)</f>
        <v>15.33</v>
      </c>
      <c r="C11" s="25" t="str">
        <f>(B10+B11+B12)/3</f>
        <v>16.36</v>
      </c>
      <c r="D11" s="26">
        <v>1.5</v>
      </c>
      <c r="E11" s="14" t="str">
        <f>sqrt((C11/D11)*(C11/D11)+(D11*32/2)*(D11*32/2))</f>
        <v>26.3623128</v>
      </c>
      <c r="F11" s="23" t="str">
        <f>(B12-B11)/2</f>
        <v>1.04</v>
      </c>
      <c r="G11" s="27" t="str">
        <f>STDEV(B10,B11,B12)</f>
        <v>1.041944407</v>
      </c>
      <c r="H11" s="27"/>
      <c r="I11" s="24"/>
      <c r="J11" s="21" t="str">
        <f>34+(5/12)</f>
        <v>34.42</v>
      </c>
      <c r="K11" s="32" t="str">
        <f>(J10+J11+J12)/3</f>
        <v>31.42</v>
      </c>
      <c r="L11" s="26">
        <v>1.72</v>
      </c>
      <c r="M11" s="14" t="str">
        <f>sqrt((K11/L11)*(K11/L11)+(L11*32/2)*(L11*32/2))</f>
        <v>33.02997172</v>
      </c>
      <c r="N11" t="str">
        <f>(J11-J12)/2</f>
        <v>2.375</v>
      </c>
      <c r="O11" t="str">
        <f>STDEV(J10,J11,J12)</f>
        <v>2.610076627</v>
      </c>
    </row>
    <row r="12">
      <c r="A12" s="28"/>
      <c r="B12" s="29" t="str">
        <f>17+(5/12)</f>
        <v>17.42</v>
      </c>
      <c r="C12" s="30"/>
      <c r="D12" s="31"/>
      <c r="E12" s="14"/>
      <c r="F12" s="23"/>
      <c r="G12" s="27"/>
      <c r="H12" s="27"/>
      <c r="I12" s="28"/>
      <c r="J12" s="29" t="str">
        <f>29+(8/12)</f>
        <v>29.67</v>
      </c>
      <c r="K12" s="30"/>
      <c r="L12" s="31"/>
      <c r="M12" s="14"/>
    </row>
    <row r="13">
      <c r="A13" s="20">
        <v>44.3</v>
      </c>
      <c r="B13" s="21" t="str">
        <f>17+(6/12)</f>
        <v>17.50</v>
      </c>
      <c r="C13" s="25"/>
      <c r="D13" s="22"/>
      <c r="E13" s="14"/>
      <c r="F13" s="23"/>
      <c r="G13" s="27"/>
      <c r="H13" s="27"/>
      <c r="I13" s="20">
        <v>44.3</v>
      </c>
      <c r="J13" s="21" t="str">
        <f>24+(1/12)</f>
        <v>24.08</v>
      </c>
      <c r="K13" s="25"/>
      <c r="L13" s="22"/>
      <c r="M13" s="14"/>
    </row>
    <row r="14">
      <c r="A14" s="24"/>
      <c r="B14" s="21" t="str">
        <f>16+(1/12)</f>
        <v>16.08</v>
      </c>
      <c r="C14" s="32" t="str">
        <f>(B13+B14+B15)/3</f>
        <v>18.75</v>
      </c>
      <c r="D14" s="26">
        <v>1.41</v>
      </c>
      <c r="E14" s="14" t="str">
        <f>sqrt((C14/D14)*(C14/D14)+(D14*32/2)*(D14*32/2))</f>
        <v>26.18753537</v>
      </c>
      <c r="F14" s="23" t="str">
        <f>(B15-B14)/2</f>
        <v>3.29</v>
      </c>
      <c r="G14" s="27" t="str">
        <f>STDEV(B13,B14,B15)</f>
        <v>3.465103814</v>
      </c>
      <c r="H14" s="27"/>
      <c r="I14" s="24"/>
      <c r="J14" s="21" t="str">
        <f>23+(3/12)</f>
        <v>23.25</v>
      </c>
      <c r="K14" s="25" t="str">
        <f>(J13+J14+J15)/3</f>
        <v>24.47</v>
      </c>
      <c r="L14" s="26">
        <v>1.5</v>
      </c>
      <c r="M14" s="14" t="str">
        <f>sqrt((K14/L14)*(K14/L14)+(L14*32/2)*(L14*32/2))</f>
        <v>29.02022023</v>
      </c>
      <c r="N14" t="str">
        <f>(J15-J14)/2</f>
        <v>1.416666667</v>
      </c>
      <c r="O14" t="str">
        <f>STDEV(J13,J14,J15)</f>
        <v>1.456149158</v>
      </c>
    </row>
    <row r="15">
      <c r="A15" s="28"/>
      <c r="B15" s="29" t="str">
        <f>22+(8/12)</f>
        <v>22.67</v>
      </c>
      <c r="C15" s="30"/>
      <c r="D15" s="31"/>
      <c r="E15" s="14"/>
      <c r="F15" s="23"/>
      <c r="G15" s="27"/>
      <c r="H15" s="27"/>
      <c r="I15" s="28"/>
      <c r="J15" s="29" t="str">
        <f>26+(1/12)</f>
        <v>26.08</v>
      </c>
      <c r="K15" s="30"/>
      <c r="L15" s="31"/>
      <c r="M15" s="14"/>
    </row>
    <row r="16">
      <c r="A16" s="20">
        <v>40.0</v>
      </c>
      <c r="B16" s="21">
        <v>13.0</v>
      </c>
      <c r="C16" s="25"/>
      <c r="D16" s="22"/>
      <c r="E16" s="14"/>
      <c r="F16" s="23"/>
      <c r="G16" s="27"/>
      <c r="H16" s="27"/>
      <c r="I16" s="20">
        <v>40.0</v>
      </c>
      <c r="J16" s="21" t="str">
        <f>15+(3/12)</f>
        <v>15.25</v>
      </c>
      <c r="K16" s="25"/>
      <c r="L16" s="22"/>
      <c r="M16" s="14"/>
    </row>
    <row r="17">
      <c r="A17" s="24"/>
      <c r="B17" s="21">
        <v>13.0</v>
      </c>
      <c r="C17" s="25" t="str">
        <f>(B16+B17+B18)/3</f>
        <v>12.61</v>
      </c>
      <c r="D17" s="26">
        <v>1.31</v>
      </c>
      <c r="E17" s="14" t="str">
        <f>sqrt((C17/D17)*(C17/D17)+(D17*32/2)*(D17*32/2))</f>
        <v>23.06505851</v>
      </c>
      <c r="F17" s="23" t="str">
        <f>(B17-B18)/2</f>
        <v>0.58</v>
      </c>
      <c r="G17" s="27" t="str">
        <f>STDEV(B16,B17,B18)</f>
        <v>0.6735753141</v>
      </c>
      <c r="H17" s="27"/>
      <c r="I17" s="24"/>
      <c r="J17" s="21" t="str">
        <f>15+(2/12)</f>
        <v>15.17</v>
      </c>
      <c r="K17" s="25" t="str">
        <f>(J16+J17+J18)/3</f>
        <v>15.47</v>
      </c>
      <c r="L17" s="26">
        <v>1.44</v>
      </c>
      <c r="M17" s="14" t="str">
        <f>sqrt((K17/L17)*(K17/L17)+(L17*32/2)*(L17*32/2))</f>
        <v>25.42219508</v>
      </c>
      <c r="N17" t="str">
        <f>(J18-J17)/2</f>
        <v>0.4166666667</v>
      </c>
      <c r="O17" t="str">
        <f>STDEV(J16,J17,J18)</f>
        <v>0.4589642123</v>
      </c>
    </row>
    <row r="18">
      <c r="A18" s="24"/>
      <c r="B18" s="21" t="str">
        <f>11+(10/12)</f>
        <v>11.83</v>
      </c>
      <c r="C18" s="25"/>
      <c r="D18" s="22"/>
      <c r="E18" s="14"/>
      <c r="I18" s="24"/>
      <c r="J18" s="21">
        <v>16.0</v>
      </c>
      <c r="K18" s="25"/>
      <c r="L18" s="22"/>
    </row>
    <row r="19">
      <c r="A19" s="7"/>
      <c r="B19" s="33"/>
    </row>
    <row r="20">
      <c r="A20" s="8" t="s">
        <v>0</v>
      </c>
      <c r="I20" s="34"/>
      <c r="J20" s="35"/>
    </row>
    <row r="21">
      <c r="A21" s="9" t="s">
        <v>1</v>
      </c>
      <c r="B21" s="9">
        <v>59.7</v>
      </c>
      <c r="C21" s="9">
        <v>54.6</v>
      </c>
      <c r="D21" s="9">
        <v>50.7</v>
      </c>
      <c r="E21" s="9">
        <v>44.3</v>
      </c>
      <c r="F21" s="10">
        <v>40.0</v>
      </c>
      <c r="I21" s="9" t="s">
        <v>1</v>
      </c>
      <c r="J21" s="9">
        <v>59.7</v>
      </c>
      <c r="K21" s="9">
        <v>54.6</v>
      </c>
      <c r="L21" s="9">
        <v>50.7</v>
      </c>
      <c r="M21" s="9">
        <v>44.3</v>
      </c>
      <c r="N21" s="10">
        <v>40.0</v>
      </c>
    </row>
    <row r="22">
      <c r="A22" s="36" t="s">
        <v>22</v>
      </c>
      <c r="B22" s="9">
        <v>17.19</v>
      </c>
      <c r="C22" s="9">
        <v>16.28</v>
      </c>
      <c r="D22" s="9">
        <v>16.36</v>
      </c>
      <c r="E22" s="9">
        <v>18.75</v>
      </c>
      <c r="F22" s="9">
        <v>12.61</v>
      </c>
      <c r="I22" s="36" t="s">
        <v>22</v>
      </c>
      <c r="J22" s="13">
        <v>21.53</v>
      </c>
      <c r="K22" s="13">
        <v>22.03</v>
      </c>
      <c r="L22" s="13">
        <v>31.42</v>
      </c>
      <c r="M22" s="13">
        <v>24.47</v>
      </c>
      <c r="N22" s="13">
        <v>15.47</v>
      </c>
    </row>
    <row r="23">
      <c r="A23" s="9" t="s">
        <v>3</v>
      </c>
      <c r="B23" s="13">
        <v>1.36</v>
      </c>
      <c r="C23" s="13">
        <v>1.44</v>
      </c>
      <c r="D23" s="13">
        <v>1.5</v>
      </c>
      <c r="E23" s="13">
        <v>1.41</v>
      </c>
      <c r="F23" s="13">
        <v>1.31</v>
      </c>
      <c r="I23" s="9" t="s">
        <v>3</v>
      </c>
      <c r="J23" s="13">
        <v>1.51</v>
      </c>
      <c r="K23" s="13">
        <v>1.76</v>
      </c>
      <c r="L23" s="13">
        <v>1.72</v>
      </c>
      <c r="M23" s="13">
        <v>1.5</v>
      </c>
      <c r="N23" s="13">
        <v>1.44</v>
      </c>
    </row>
    <row r="24">
      <c r="A24" s="9" t="s">
        <v>23</v>
      </c>
      <c r="B24" s="11">
        <v>25.166294680162753</v>
      </c>
      <c r="C24" s="12">
        <v>25.663637604814785</v>
      </c>
      <c r="D24" s="12">
        <v>26.362312803530077</v>
      </c>
      <c r="E24" s="11">
        <v>26.18753537052035</v>
      </c>
      <c r="F24" s="11">
        <v>23.065058507735557</v>
      </c>
      <c r="I24" s="9" t="s">
        <v>23</v>
      </c>
      <c r="J24" s="11">
        <v>28.052845325841155</v>
      </c>
      <c r="K24" s="11">
        <v>30.81658687965228</v>
      </c>
      <c r="L24" s="11">
        <v>33.0299717202882</v>
      </c>
      <c r="M24" s="11">
        <v>29.020220234203958</v>
      </c>
      <c r="N24" s="11">
        <v>25.422195078909393</v>
      </c>
    </row>
    <row r="25">
      <c r="A25" s="37"/>
      <c r="B25" s="21"/>
      <c r="I25" s="37"/>
      <c r="J25" s="21"/>
    </row>
    <row r="28">
      <c r="A28" s="7"/>
      <c r="B28" s="33"/>
    </row>
    <row r="45">
      <c r="A45" s="1" t="s">
        <v>1</v>
      </c>
      <c r="B45" s="1">
        <v>59.7</v>
      </c>
      <c r="C45" s="1">
        <v>54.6</v>
      </c>
      <c r="D45" s="1">
        <v>50.7</v>
      </c>
      <c r="E45" s="1">
        <v>44.3</v>
      </c>
      <c r="F45" s="2">
        <v>40.0</v>
      </c>
    </row>
    <row r="46">
      <c r="A46" s="18" t="s">
        <v>24</v>
      </c>
      <c r="B46" s="1">
        <v>17.19</v>
      </c>
      <c r="C46" s="1">
        <v>16.28</v>
      </c>
      <c r="D46" s="1">
        <v>16.36</v>
      </c>
      <c r="E46" s="1">
        <v>18.75</v>
      </c>
      <c r="F46" s="1">
        <v>12.61</v>
      </c>
    </row>
  </sheetData>
  <mergeCells count="1">
    <mergeCell ref="C1:F1"/>
  </mergeCells>
  <drawing r:id="rId1"/>
</worksheet>
</file>