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6360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<sst xmlns="http://schemas.openxmlformats.org/spreadsheetml/2006/main" count="57" uniqueCount="28">
  <si>
    <t>Time (s)</t>
  </si>
  <si>
    <t>Distance (ft.)</t>
  </si>
  <si>
    <t>Initial Velocity (ft./s)</t>
  </si>
  <si>
    <t>Time</t>
  </si>
  <si>
    <t>Sorted</t>
  </si>
  <si>
    <t>Distance</t>
  </si>
  <si>
    <t>High</t>
  </si>
  <si>
    <t>Low</t>
  </si>
  <si>
    <t>Average:</t>
  </si>
  <si>
    <t>Initial</t>
  </si>
  <si>
    <t>Velocity</t>
  </si>
  <si>
    <t>Bolds</t>
  </si>
  <si>
    <t xml:space="preserve">Are </t>
  </si>
  <si>
    <t>Averages</t>
  </si>
  <si>
    <t>Vertical</t>
  </si>
  <si>
    <t>Horizontal</t>
  </si>
  <si>
    <t>Height</t>
  </si>
  <si>
    <t>Maximum</t>
  </si>
  <si>
    <t>no</t>
  </si>
  <si>
    <t>Kinetic</t>
  </si>
  <si>
    <t>Energy (J)</t>
  </si>
  <si>
    <t>Initial no</t>
  </si>
  <si>
    <t>Difference</t>
  </si>
  <si>
    <t>Vertical (ft/s)</t>
  </si>
  <si>
    <t>Height (ft/s)</t>
  </si>
  <si>
    <t>Speed (ft/s)</t>
  </si>
  <si>
    <t>Initial Low</t>
  </si>
  <si>
    <t>Initial High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</si>
</sst>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</numFmts>
  <fonts count="10">
    <font>
      <sz val="10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Time vs. Distance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Time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Sheet1!$A$4:$A$52</c:f>
              <c:numCache>
                <c:ptCount val="49"/>
                <c:pt idx="0">
                  <c:v>2.27</c:v>
                </c:pt>
                <c:pt idx="1">
                  <c:v>1.94</c:v>
                </c:pt>
                <c:pt idx="2">
                  <c:v>2.23</c:v>
                </c:pt>
                <c:pt idx="3">
                  <c:v>2.11</c:v>
                </c:pt>
                <c:pt idx="4">
                  <c:v>2.66</c:v>
                </c:pt>
                <c:pt idx="5">
                  <c:v>2.24</c:v>
                </c:pt>
                <c:pt idx="6">
                  <c:v>2.56</c:v>
                </c:pt>
                <c:pt idx="7">
                  <c:v>2.33</c:v>
                </c:pt>
                <c:pt idx="8">
                  <c:v>2.55</c:v>
                </c:pt>
                <c:pt idx="9">
                  <c:v>2.16</c:v>
                </c:pt>
                <c:pt idx="10">
                  <c:v>2.74</c:v>
                </c:pt>
                <c:pt idx="11">
                  <c:v>2.04</c:v>
                </c:pt>
                <c:pt idx="12">
                  <c:v>2.69</c:v>
                </c:pt>
                <c:pt idx="13">
                  <c:v>2.04</c:v>
                </c:pt>
                <c:pt idx="14">
                  <c:v>3.47</c:v>
                </c:pt>
                <c:pt idx="15">
                  <c:v>2.28</c:v>
                </c:pt>
                <c:pt idx="16">
                  <c:v>2.46</c:v>
                </c:pt>
                <c:pt idx="17">
                  <c:v>2.79</c:v>
                </c:pt>
                <c:pt idx="18">
                  <c:v>2.89</c:v>
                </c:pt>
                <c:pt idx="19">
                  <c:v>2.93</c:v>
                </c:pt>
                <c:pt idx="20">
                  <c:v>2.48</c:v>
                </c:pt>
                <c:pt idx="21">
                  <c:v>2.73</c:v>
                </c:pt>
                <c:pt idx="22">
                  <c:v>2.7</c:v>
                </c:pt>
                <c:pt idx="23">
                  <c:v>2.01</c:v>
                </c:pt>
                <c:pt idx="24">
                  <c:v>2.91</c:v>
                </c:pt>
                <c:pt idx="25">
                  <c:v>2.37</c:v>
                </c:pt>
                <c:pt idx="26">
                  <c:v>2.91</c:v>
                </c:pt>
                <c:pt idx="27">
                  <c:v>2.44</c:v>
                </c:pt>
                <c:pt idx="28">
                  <c:v>2.66</c:v>
                </c:pt>
                <c:pt idx="29">
                  <c:v>2.98</c:v>
                </c:pt>
                <c:pt idx="30">
                  <c:v>1.87</c:v>
                </c:pt>
                <c:pt idx="31">
                  <c:v>3.34</c:v>
                </c:pt>
                <c:pt idx="32">
                  <c:v>2.79</c:v>
                </c:pt>
                <c:pt idx="33">
                  <c:v>2.43</c:v>
                </c:pt>
                <c:pt idx="34">
                  <c:v>2.46</c:v>
                </c:pt>
                <c:pt idx="35">
                  <c:v>2.98</c:v>
                </c:pt>
                <c:pt idx="36">
                  <c:v>1.92</c:v>
                </c:pt>
                <c:pt idx="37">
                  <c:v>2.69</c:v>
                </c:pt>
                <c:pt idx="38">
                  <c:v>2.63</c:v>
                </c:pt>
                <c:pt idx="39">
                  <c:v>2.53</c:v>
                </c:pt>
                <c:pt idx="40">
                  <c:v>2.37</c:v>
                </c:pt>
                <c:pt idx="41">
                  <c:v>2.33</c:v>
                </c:pt>
                <c:pt idx="42">
                  <c:v>3.24</c:v>
                </c:pt>
                <c:pt idx="43">
                  <c:v>2.73</c:v>
                </c:pt>
                <c:pt idx="44">
                  <c:v>3.08</c:v>
                </c:pt>
                <c:pt idx="45">
                  <c:v>3.45</c:v>
                </c:pt>
                <c:pt idx="46">
                  <c:v>3.89</c:v>
                </c:pt>
                <c:pt idx="47">
                  <c:v>2.97</c:v>
                </c:pt>
                <c:pt idx="48">
                  <c:v>2.99</c:v>
                </c:pt>
              </c:numCache>
            </c:numRef>
          </c:val>
          <c:smooth val="0"/>
        </c:ser>
        <c:marker val="1"/>
        <c:axId val="63282392"/>
        <c:axId val="29135353"/>
      </c:lineChart>
      <c:lineChart>
        <c:grouping val="standard"/>
        <c:varyColors val="0"/>
        <c:ser>
          <c:idx val="1"/>
          <c:order val="1"/>
          <c:tx>
            <c:strRef>
              <c:f>Sheet1!$B$3</c:f>
              <c:strCache>
                <c:ptCount val="1"/>
                <c:pt idx="0">
                  <c:v>Distance (ft.)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Sheet1!$B$4:$B$52</c:f>
              <c:numCache>
                <c:ptCount val="49"/>
                <c:pt idx="0">
                  <c:v>122.16666666666667</c:v>
                </c:pt>
                <c:pt idx="1">
                  <c:v>100</c:v>
                </c:pt>
                <c:pt idx="2">
                  <c:v>114.25</c:v>
                </c:pt>
                <c:pt idx="3">
                  <c:v>105.66666666666667</c:v>
                </c:pt>
                <c:pt idx="4">
                  <c:v>135.08333333333334</c:v>
                </c:pt>
                <c:pt idx="5">
                  <c:v>112.83333333333333</c:v>
                </c:pt>
                <c:pt idx="6">
                  <c:v>132.25</c:v>
                </c:pt>
                <c:pt idx="7">
                  <c:v>124.16666666666667</c:v>
                </c:pt>
                <c:pt idx="8">
                  <c:v>144.75</c:v>
                </c:pt>
                <c:pt idx="9">
                  <c:v>122</c:v>
                </c:pt>
                <c:pt idx="10">
                  <c:v>145</c:v>
                </c:pt>
                <c:pt idx="11">
                  <c:v>116.66666666666667</c:v>
                </c:pt>
                <c:pt idx="12">
                  <c:v>144.41666666666666</c:v>
                </c:pt>
                <c:pt idx="13">
                  <c:v>115.41666666666667</c:v>
                </c:pt>
                <c:pt idx="14">
                  <c:v>105</c:v>
                </c:pt>
                <c:pt idx="15">
                  <c:v>120.5</c:v>
                </c:pt>
                <c:pt idx="16">
                  <c:v>126.75</c:v>
                </c:pt>
                <c:pt idx="17">
                  <c:v>145.83333333333334</c:v>
                </c:pt>
                <c:pt idx="18">
                  <c:v>158.75</c:v>
                </c:pt>
                <c:pt idx="19">
                  <c:v>141.08333333333334</c:v>
                </c:pt>
                <c:pt idx="20">
                  <c:v>123.58333333333333</c:v>
                </c:pt>
                <c:pt idx="21">
                  <c:v>138.75</c:v>
                </c:pt>
                <c:pt idx="22">
                  <c:v>115.08333333333333</c:v>
                </c:pt>
                <c:pt idx="23">
                  <c:v>103.25</c:v>
                </c:pt>
                <c:pt idx="24">
                  <c:v>130</c:v>
                </c:pt>
                <c:pt idx="25">
                  <c:v>115.25</c:v>
                </c:pt>
                <c:pt idx="26">
                  <c:v>150.41666666666666</c:v>
                </c:pt>
                <c:pt idx="27">
                  <c:v>116.91666666666667</c:v>
                </c:pt>
                <c:pt idx="28">
                  <c:v>149.5</c:v>
                </c:pt>
                <c:pt idx="29">
                  <c:v>136.41666666666666</c:v>
                </c:pt>
                <c:pt idx="30">
                  <c:v>98</c:v>
                </c:pt>
                <c:pt idx="31">
                  <c:v>141.83333333333334</c:v>
                </c:pt>
                <c:pt idx="32">
                  <c:v>139.33333333333334</c:v>
                </c:pt>
                <c:pt idx="33">
                  <c:v>125</c:v>
                </c:pt>
                <c:pt idx="34">
                  <c:v>115.08333333333333</c:v>
                </c:pt>
                <c:pt idx="35">
                  <c:v>150.58333333333334</c:v>
                </c:pt>
                <c:pt idx="36">
                  <c:v>97</c:v>
                </c:pt>
                <c:pt idx="37">
                  <c:v>135.75</c:v>
                </c:pt>
                <c:pt idx="38">
                  <c:v>123</c:v>
                </c:pt>
                <c:pt idx="39">
                  <c:v>119.08333333333333</c:v>
                </c:pt>
                <c:pt idx="40">
                  <c:v>119.33333333333333</c:v>
                </c:pt>
                <c:pt idx="41">
                  <c:v>123.58333333333333</c:v>
                </c:pt>
                <c:pt idx="42">
                  <c:v>141.91666666666666</c:v>
                </c:pt>
                <c:pt idx="43">
                  <c:v>138.41666666666666</c:v>
                </c:pt>
                <c:pt idx="44">
                  <c:v>151.41666666666666</c:v>
                </c:pt>
                <c:pt idx="45">
                  <c:v>141.41666666666666</c:v>
                </c:pt>
                <c:pt idx="46">
                  <c:v>134.58333333333334</c:v>
                </c:pt>
                <c:pt idx="47">
                  <c:v>136</c:v>
                </c:pt>
                <c:pt idx="48">
                  <c:v>142.16666666666666</c:v>
                </c:pt>
              </c:numCache>
            </c:numRef>
          </c:val>
          <c:smooth val="0"/>
        </c:ser>
        <c:marker val="1"/>
        <c:axId val="36022470"/>
        <c:axId val="10398415"/>
      </c:lineChart>
      <c:catAx>
        <c:axId val="63282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35353"/>
        <c:crosses val="autoZero"/>
        <c:auto val="1"/>
        <c:lblOffset val="100"/>
        <c:noMultiLvlLbl val="0"/>
      </c:catAx>
      <c:valAx>
        <c:axId val="2913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2392"/>
        <c:crossesAt val="1"/>
        <c:crossBetween val="between"/>
        <c:dispUnits/>
      </c:valAx>
      <c:catAx>
        <c:axId val="36022470"/>
        <c:scaling>
          <c:orientation val="minMax"/>
        </c:scaling>
        <c:axPos val="b"/>
        <c:delete val="1"/>
        <c:majorTickMark val="in"/>
        <c:minorTickMark val="none"/>
        <c:tickLblPos val="nextTo"/>
        <c:crossAx val="10398415"/>
        <c:crosses val="autoZero"/>
        <c:auto val="1"/>
        <c:lblOffset val="100"/>
        <c:noMultiLvlLbl val="0"/>
      </c:catAx>
      <c:valAx>
        <c:axId val="10398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224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Time vs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Distance (ft.)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Sheet1!$A$4:$A$52</c:f>
              <c:numCache>
                <c:ptCount val="49"/>
                <c:pt idx="0">
                  <c:v>2.27</c:v>
                </c:pt>
                <c:pt idx="1">
                  <c:v>1.94</c:v>
                </c:pt>
                <c:pt idx="2">
                  <c:v>2.23</c:v>
                </c:pt>
                <c:pt idx="3">
                  <c:v>2.11</c:v>
                </c:pt>
                <c:pt idx="4">
                  <c:v>2.66</c:v>
                </c:pt>
                <c:pt idx="5">
                  <c:v>2.24</c:v>
                </c:pt>
                <c:pt idx="6">
                  <c:v>2.56</c:v>
                </c:pt>
                <c:pt idx="7">
                  <c:v>2.33</c:v>
                </c:pt>
                <c:pt idx="8">
                  <c:v>2.55</c:v>
                </c:pt>
                <c:pt idx="9">
                  <c:v>2.16</c:v>
                </c:pt>
                <c:pt idx="10">
                  <c:v>2.74</c:v>
                </c:pt>
                <c:pt idx="11">
                  <c:v>2.04</c:v>
                </c:pt>
                <c:pt idx="12">
                  <c:v>2.69</c:v>
                </c:pt>
                <c:pt idx="13">
                  <c:v>2.04</c:v>
                </c:pt>
                <c:pt idx="14">
                  <c:v>3.47</c:v>
                </c:pt>
                <c:pt idx="15">
                  <c:v>2.28</c:v>
                </c:pt>
                <c:pt idx="16">
                  <c:v>2.46</c:v>
                </c:pt>
                <c:pt idx="17">
                  <c:v>2.79</c:v>
                </c:pt>
                <c:pt idx="18">
                  <c:v>2.89</c:v>
                </c:pt>
                <c:pt idx="19">
                  <c:v>2.93</c:v>
                </c:pt>
                <c:pt idx="20">
                  <c:v>2.48</c:v>
                </c:pt>
                <c:pt idx="21">
                  <c:v>2.73</c:v>
                </c:pt>
                <c:pt idx="22">
                  <c:v>2.7</c:v>
                </c:pt>
                <c:pt idx="23">
                  <c:v>2.01</c:v>
                </c:pt>
                <c:pt idx="24">
                  <c:v>2.91</c:v>
                </c:pt>
                <c:pt idx="25">
                  <c:v>2.37</c:v>
                </c:pt>
                <c:pt idx="26">
                  <c:v>2.91</c:v>
                </c:pt>
                <c:pt idx="27">
                  <c:v>2.44</c:v>
                </c:pt>
                <c:pt idx="28">
                  <c:v>2.66</c:v>
                </c:pt>
                <c:pt idx="29">
                  <c:v>2.98</c:v>
                </c:pt>
                <c:pt idx="30">
                  <c:v>1.87</c:v>
                </c:pt>
                <c:pt idx="31">
                  <c:v>3.34</c:v>
                </c:pt>
                <c:pt idx="32">
                  <c:v>2.79</c:v>
                </c:pt>
                <c:pt idx="33">
                  <c:v>2.43</c:v>
                </c:pt>
                <c:pt idx="34">
                  <c:v>2.46</c:v>
                </c:pt>
                <c:pt idx="35">
                  <c:v>2.98</c:v>
                </c:pt>
                <c:pt idx="36">
                  <c:v>1.92</c:v>
                </c:pt>
                <c:pt idx="37">
                  <c:v>2.69</c:v>
                </c:pt>
                <c:pt idx="38">
                  <c:v>2.63</c:v>
                </c:pt>
                <c:pt idx="39">
                  <c:v>2.53</c:v>
                </c:pt>
                <c:pt idx="40">
                  <c:v>2.37</c:v>
                </c:pt>
                <c:pt idx="41">
                  <c:v>2.33</c:v>
                </c:pt>
                <c:pt idx="42">
                  <c:v>3.24</c:v>
                </c:pt>
                <c:pt idx="43">
                  <c:v>2.73</c:v>
                </c:pt>
                <c:pt idx="44">
                  <c:v>3.08</c:v>
                </c:pt>
                <c:pt idx="45">
                  <c:v>3.45</c:v>
                </c:pt>
                <c:pt idx="46">
                  <c:v>3.89</c:v>
                </c:pt>
                <c:pt idx="47">
                  <c:v>2.97</c:v>
                </c:pt>
                <c:pt idx="48">
                  <c:v>2.99</c:v>
                </c:pt>
              </c:numCache>
            </c:numRef>
          </c:xVal>
          <c:yVal>
            <c:numRef>
              <c:f>Sheet1!$B$4:$B$52</c:f>
              <c:numCache>
                <c:ptCount val="49"/>
                <c:pt idx="0">
                  <c:v>122.16666666666667</c:v>
                </c:pt>
                <c:pt idx="1">
                  <c:v>100</c:v>
                </c:pt>
                <c:pt idx="2">
                  <c:v>114.25</c:v>
                </c:pt>
                <c:pt idx="3">
                  <c:v>105.66666666666667</c:v>
                </c:pt>
                <c:pt idx="4">
                  <c:v>135.08333333333334</c:v>
                </c:pt>
                <c:pt idx="5">
                  <c:v>112.83333333333333</c:v>
                </c:pt>
                <c:pt idx="6">
                  <c:v>132.25</c:v>
                </c:pt>
                <c:pt idx="7">
                  <c:v>124.16666666666667</c:v>
                </c:pt>
                <c:pt idx="8">
                  <c:v>144.75</c:v>
                </c:pt>
                <c:pt idx="9">
                  <c:v>122</c:v>
                </c:pt>
                <c:pt idx="10">
                  <c:v>145</c:v>
                </c:pt>
                <c:pt idx="11">
                  <c:v>116.66666666666667</c:v>
                </c:pt>
                <c:pt idx="12">
                  <c:v>144.41666666666666</c:v>
                </c:pt>
                <c:pt idx="13">
                  <c:v>115.41666666666667</c:v>
                </c:pt>
                <c:pt idx="14">
                  <c:v>105</c:v>
                </c:pt>
                <c:pt idx="15">
                  <c:v>120.5</c:v>
                </c:pt>
                <c:pt idx="16">
                  <c:v>126.75</c:v>
                </c:pt>
                <c:pt idx="17">
                  <c:v>145.83333333333334</c:v>
                </c:pt>
                <c:pt idx="18">
                  <c:v>158.75</c:v>
                </c:pt>
                <c:pt idx="19">
                  <c:v>141.08333333333334</c:v>
                </c:pt>
                <c:pt idx="20">
                  <c:v>123.58333333333333</c:v>
                </c:pt>
                <c:pt idx="21">
                  <c:v>138.75</c:v>
                </c:pt>
                <c:pt idx="22">
                  <c:v>115.08333333333333</c:v>
                </c:pt>
                <c:pt idx="23">
                  <c:v>103.25</c:v>
                </c:pt>
                <c:pt idx="24">
                  <c:v>130</c:v>
                </c:pt>
                <c:pt idx="25">
                  <c:v>115.25</c:v>
                </c:pt>
                <c:pt idx="26">
                  <c:v>150.41666666666666</c:v>
                </c:pt>
                <c:pt idx="27">
                  <c:v>116.91666666666667</c:v>
                </c:pt>
                <c:pt idx="28">
                  <c:v>149.5</c:v>
                </c:pt>
                <c:pt idx="29">
                  <c:v>136.41666666666666</c:v>
                </c:pt>
                <c:pt idx="30">
                  <c:v>98</c:v>
                </c:pt>
                <c:pt idx="31">
                  <c:v>141.83333333333334</c:v>
                </c:pt>
                <c:pt idx="32">
                  <c:v>139.33333333333334</c:v>
                </c:pt>
                <c:pt idx="33">
                  <c:v>125</c:v>
                </c:pt>
                <c:pt idx="34">
                  <c:v>115.08333333333333</c:v>
                </c:pt>
                <c:pt idx="35">
                  <c:v>150.58333333333334</c:v>
                </c:pt>
                <c:pt idx="36">
                  <c:v>97</c:v>
                </c:pt>
                <c:pt idx="37">
                  <c:v>135.75</c:v>
                </c:pt>
                <c:pt idx="38">
                  <c:v>123</c:v>
                </c:pt>
                <c:pt idx="39">
                  <c:v>119.08333333333333</c:v>
                </c:pt>
                <c:pt idx="40">
                  <c:v>119.33333333333333</c:v>
                </c:pt>
                <c:pt idx="41">
                  <c:v>123.58333333333333</c:v>
                </c:pt>
                <c:pt idx="42">
                  <c:v>141.91666666666666</c:v>
                </c:pt>
                <c:pt idx="43">
                  <c:v>138.41666666666666</c:v>
                </c:pt>
                <c:pt idx="44">
                  <c:v>151.41666666666666</c:v>
                </c:pt>
                <c:pt idx="45">
                  <c:v>141.41666666666666</c:v>
                </c:pt>
                <c:pt idx="46">
                  <c:v>134.58333333333334</c:v>
                </c:pt>
                <c:pt idx="47">
                  <c:v>136</c:v>
                </c:pt>
                <c:pt idx="48">
                  <c:v>142.16666666666666</c:v>
                </c:pt>
              </c:numCache>
            </c:numRef>
          </c:yVal>
          <c:smooth val="0"/>
        </c:ser>
        <c:axId val="65275492"/>
        <c:axId val="51715989"/>
      </c:scatterChart>
      <c:valAx>
        <c:axId val="6527549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15989"/>
        <c:crosses val="autoZero"/>
        <c:crossBetween val="midCat"/>
        <c:dispUnits/>
      </c:valAx>
      <c:valAx>
        <c:axId val="51715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75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Time vs Average Height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Sheet1!$AH$3</c:f>
              <c:strCache>
                <c:ptCount val="1"/>
                <c:pt idx="0">
                  <c:v>Height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Sheet1!$AH$4:$AH$29</c:f>
              <c:numCache>
                <c:ptCount val="26"/>
                <c:pt idx="0">
                  <c:v>4.0280000000000005</c:v>
                </c:pt>
                <c:pt idx="1">
                  <c:v>7.736000000000001</c:v>
                </c:pt>
                <c:pt idx="2">
                  <c:v>11.124</c:v>
                </c:pt>
                <c:pt idx="3">
                  <c:v>14.192000000000002</c:v>
                </c:pt>
                <c:pt idx="4">
                  <c:v>16.94</c:v>
                </c:pt>
                <c:pt idx="5">
                  <c:v>19.368000000000002</c:v>
                </c:pt>
                <c:pt idx="6">
                  <c:v>21.476</c:v>
                </c:pt>
                <c:pt idx="7">
                  <c:v>23.264000000000003</c:v>
                </c:pt>
                <c:pt idx="8">
                  <c:v>24.732</c:v>
                </c:pt>
                <c:pt idx="9">
                  <c:v>25.880000000000003</c:v>
                </c:pt>
                <c:pt idx="10">
                  <c:v>26.708000000000002</c:v>
                </c:pt>
                <c:pt idx="11">
                  <c:v>27.216</c:v>
                </c:pt>
                <c:pt idx="12">
                  <c:v>27.404</c:v>
                </c:pt>
                <c:pt idx="13">
                  <c:v>27.272000000000002</c:v>
                </c:pt>
                <c:pt idx="14">
                  <c:v>26.820000000000007</c:v>
                </c:pt>
                <c:pt idx="15">
                  <c:v>26.048000000000002</c:v>
                </c:pt>
                <c:pt idx="16">
                  <c:v>24.956000000000003</c:v>
                </c:pt>
                <c:pt idx="17">
                  <c:v>23.543999999999997</c:v>
                </c:pt>
                <c:pt idx="18">
                  <c:v>21.812000000000005</c:v>
                </c:pt>
                <c:pt idx="19">
                  <c:v>19.760000000000005</c:v>
                </c:pt>
                <c:pt idx="20">
                  <c:v>17.388000000000005</c:v>
                </c:pt>
                <c:pt idx="21">
                  <c:v>14.695999999999998</c:v>
                </c:pt>
                <c:pt idx="22">
                  <c:v>11.684000000000012</c:v>
                </c:pt>
                <c:pt idx="23">
                  <c:v>8.352000000000004</c:v>
                </c:pt>
                <c:pt idx="24">
                  <c:v>4.700000000000003</c:v>
                </c:pt>
                <c:pt idx="25">
                  <c:v>0.7279999999999944</c:v>
                </c:pt>
              </c:numCache>
            </c:numRef>
          </c:val>
          <c:smooth val="0"/>
        </c:ser>
        <c:axId val="45518130"/>
        <c:axId val="35049931"/>
      </c:lineChart>
      <c:catAx>
        <c:axId val="45518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9931"/>
        <c:crosses val="autoZero"/>
        <c:auto val="1"/>
        <c:lblOffset val="100"/>
        <c:noMultiLvlLbl val="0"/>
      </c:catAx>
      <c:valAx>
        <c:axId val="3504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18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62625"/>
    <xdr:graphicFrame>
      <xdr:nvGraphicFramePr>
        <xdr:cNvPr id="1" name="Shape 1025"/>
        <xdr:cNvGraphicFramePr/>
      </xdr:nvGraphicFramePr>
      <xdr:xfrm>
        <a:off x="0" y="0"/>
        <a:ext cx="9601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62625"/>
    <xdr:graphicFrame>
      <xdr:nvGraphicFramePr>
        <xdr:cNvPr id="1" name="Shape 1025"/>
        <xdr:cNvGraphicFramePr/>
      </xdr:nvGraphicFramePr>
      <xdr:xfrm>
        <a:off x="0" y="0"/>
        <a:ext cx="9601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10</xdr:col>
      <xdr:colOff>514350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57225" y="676275"/>
        <a:ext cx="59531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workbookViewId="0" topLeftCell="J1">
      <selection activeCell="T54" sqref="M1:T54"/>
    </sheetView>
  </sheetViews>
  <sheetFormatPr defaultColWidth="9.140625" defaultRowHeight="12.75"/>
  <cols>
    <col min="2" max="2" width="12.140625" style="0" bestFit="1" customWidth="1"/>
    <col min="4" max="4" width="6.421875" style="0" bestFit="1" customWidth="1"/>
    <col min="6" max="6" width="12.00390625" style="0" bestFit="1" customWidth="1"/>
    <col min="8" max="8" width="17.7109375" style="0" bestFit="1" customWidth="1"/>
    <col min="10" max="10" width="11.00390625" style="0" bestFit="1" customWidth="1"/>
    <col min="11" max="11" width="11.7109375" style="0" customWidth="1"/>
    <col min="12" max="12" width="6.7109375" style="0" customWidth="1"/>
    <col min="13" max="13" width="7.57421875" style="0" customWidth="1"/>
    <col min="14" max="14" width="7.8515625" style="0" customWidth="1"/>
    <col min="17" max="19" width="12.00390625" style="0" bestFit="1" customWidth="1"/>
    <col min="20" max="20" width="12.00390625" style="0" customWidth="1"/>
    <col min="21" max="21" width="10.8515625" style="0" bestFit="1" customWidth="1"/>
    <col min="22" max="23" width="12.00390625" style="0" bestFit="1" customWidth="1"/>
    <col min="24" max="24" width="12.00390625" style="0" customWidth="1"/>
    <col min="25" max="26" width="12.00390625" style="0" bestFit="1" customWidth="1"/>
    <col min="27" max="28" width="12.00390625" style="0" customWidth="1"/>
    <col min="29" max="29" width="12.00390625" style="0" bestFit="1" customWidth="1"/>
    <col min="30" max="30" width="10.28125" style="0" bestFit="1" customWidth="1"/>
  </cols>
  <sheetData>
    <row r="1" spans="8:29" ht="12.75">
      <c r="H1" s="3" t="s">
        <v>18</v>
      </c>
      <c r="N1" s="2"/>
      <c r="Q1" s="3" t="s">
        <v>27</v>
      </c>
      <c r="R1" s="3" t="s">
        <v>26</v>
      </c>
      <c r="S1" s="3" t="s">
        <v>26</v>
      </c>
      <c r="T1" s="3" t="s">
        <v>27</v>
      </c>
      <c r="AC1" s="3" t="s">
        <v>21</v>
      </c>
    </row>
    <row r="2" spans="4:29" ht="12.75">
      <c r="D2" s="1" t="s">
        <v>4</v>
      </c>
      <c r="E2" s="1"/>
      <c r="F2" s="1" t="s">
        <v>4</v>
      </c>
      <c r="J2" s="3" t="s">
        <v>3</v>
      </c>
      <c r="K2" s="3"/>
      <c r="L2" s="3" t="s">
        <v>3</v>
      </c>
      <c r="M2" s="3" t="s">
        <v>3</v>
      </c>
      <c r="N2" s="3" t="s">
        <v>3</v>
      </c>
      <c r="O2" s="3" t="s">
        <v>5</v>
      </c>
      <c r="P2" s="3" t="s">
        <v>5</v>
      </c>
      <c r="Q2" s="3" t="s">
        <v>15</v>
      </c>
      <c r="R2" s="3" t="s">
        <v>15</v>
      </c>
      <c r="S2" s="3" t="s">
        <v>14</v>
      </c>
      <c r="T2" s="3" t="s">
        <v>14</v>
      </c>
      <c r="V2" s="3" t="s">
        <v>9</v>
      </c>
      <c r="W2" s="3" t="s">
        <v>9</v>
      </c>
      <c r="X2" s="3"/>
      <c r="Y2" s="3" t="s">
        <v>17</v>
      </c>
      <c r="Z2" s="3" t="s">
        <v>9</v>
      </c>
      <c r="AA2" s="3"/>
      <c r="AB2" s="3"/>
      <c r="AC2" s="3" t="s">
        <v>19</v>
      </c>
    </row>
    <row r="3" spans="1:34" ht="12.75">
      <c r="A3" s="3" t="s">
        <v>0</v>
      </c>
      <c r="B3" s="3" t="s">
        <v>1</v>
      </c>
      <c r="D3" s="1" t="s">
        <v>3</v>
      </c>
      <c r="E3" s="1"/>
      <c r="F3" s="1" t="s">
        <v>5</v>
      </c>
      <c r="H3" t="s">
        <v>2</v>
      </c>
      <c r="J3" s="3" t="s">
        <v>7</v>
      </c>
      <c r="K3" s="3"/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10</v>
      </c>
      <c r="R3" s="3" t="s">
        <v>10</v>
      </c>
      <c r="S3" s="3" t="s">
        <v>10</v>
      </c>
      <c r="T3" s="3" t="s">
        <v>10</v>
      </c>
      <c r="V3" s="3" t="s">
        <v>15</v>
      </c>
      <c r="W3" s="3" t="s">
        <v>23</v>
      </c>
      <c r="X3" s="3" t="s">
        <v>22</v>
      </c>
      <c r="Y3" s="3" t="s">
        <v>24</v>
      </c>
      <c r="Z3" s="3" t="s">
        <v>25</v>
      </c>
      <c r="AA3" s="3" t="s">
        <v>0</v>
      </c>
      <c r="AB3" s="3" t="s">
        <v>1</v>
      </c>
      <c r="AC3" s="3" t="s">
        <v>20</v>
      </c>
      <c r="AD3" s="3" t="s">
        <v>22</v>
      </c>
      <c r="AG3" t="s">
        <v>3</v>
      </c>
      <c r="AH3" t="s">
        <v>16</v>
      </c>
    </row>
    <row r="4" spans="1:34" ht="12.75">
      <c r="A4">
        <v>2.27</v>
      </c>
      <c r="B4">
        <f>122+2/12</f>
        <v>122.16666666666667</v>
      </c>
      <c r="D4">
        <v>1.87</v>
      </c>
      <c r="F4">
        <v>97</v>
      </c>
      <c r="H4">
        <f>((B4/2)-((0.5)*(-32)*((A4/2)*(A4/2))))/(A4/2)</f>
        <v>71.97791483113069</v>
      </c>
      <c r="J4">
        <f>A4-0.2</f>
        <v>2.07</v>
      </c>
      <c r="L4">
        <f>A4+0.2</f>
        <v>2.47</v>
      </c>
      <c r="M4">
        <v>2.07</v>
      </c>
      <c r="N4">
        <v>2.47</v>
      </c>
      <c r="O4">
        <f>B4-0.3</f>
        <v>121.86666666666667</v>
      </c>
      <c r="P4">
        <f>B4+0.3</f>
        <v>122.46666666666667</v>
      </c>
      <c r="Q4">
        <v>49.338731443994604</v>
      </c>
      <c r="R4">
        <f>P4/J4</f>
        <v>59.16264090177134</v>
      </c>
      <c r="S4">
        <f>(J4/2)*32</f>
        <v>33.12</v>
      </c>
      <c r="T4">
        <f>(L4/2)*32</f>
        <v>39.52</v>
      </c>
      <c r="V4">
        <f>B4/A4</f>
        <v>53.81791483113069</v>
      </c>
      <c r="X4">
        <f>V4-W4</f>
        <v>53.81791483113069</v>
      </c>
      <c r="Y4">
        <f>(W4/2)*(A4/2)</f>
        <v>0</v>
      </c>
      <c r="Z4">
        <f>((V4^2)+(W4^2))^(0.5)</f>
        <v>53.81791483113069</v>
      </c>
      <c r="AA4">
        <v>2.27</v>
      </c>
      <c r="AB4">
        <v>122.16666666666667</v>
      </c>
      <c r="AC4">
        <f>(0.5)*(0.141875)*(Z4^2)</f>
        <v>205.46110193343125</v>
      </c>
      <c r="AD4">
        <f>V4-W4</f>
        <v>53.81791483113069</v>
      </c>
      <c r="AE4">
        <v>-27.642742073693228</v>
      </c>
      <c r="AG4">
        <v>0.1</v>
      </c>
      <c r="AH4">
        <f>AG4*(41.88)+(0.5)*(-32)*((AG4)^2)</f>
        <v>4.0280000000000005</v>
      </c>
    </row>
    <row r="5" spans="1:34" ht="12.75">
      <c r="A5">
        <v>1.94</v>
      </c>
      <c r="B5">
        <v>100</v>
      </c>
      <c r="D5">
        <v>1.92</v>
      </c>
      <c r="F5">
        <v>98</v>
      </c>
      <c r="H5">
        <f>((B5/2)-((0.5)*(-32)*((A5/2)*(A5/2))))/(A5/2)</f>
        <v>67.06639175257732</v>
      </c>
      <c r="J5">
        <f aca="true" t="shared" si="0" ref="J5:J52">A5-0.2</f>
        <v>1.74</v>
      </c>
      <c r="L5">
        <f aca="true" t="shared" si="1" ref="L5:L52">A5+0.2</f>
        <v>2.14</v>
      </c>
      <c r="M5">
        <v>1.74</v>
      </c>
      <c r="N5">
        <v>2.14</v>
      </c>
      <c r="O5">
        <f aca="true" t="shared" si="2" ref="O5:O52">B5-0.3</f>
        <v>99.7</v>
      </c>
      <c r="P5">
        <f aca="true" t="shared" si="3" ref="P5:P52">B5+0.3</f>
        <v>100.3</v>
      </c>
      <c r="Q5">
        <v>46.58878504672897</v>
      </c>
      <c r="R5">
        <f aca="true" t="shared" si="4" ref="R5:R52">P5/J5</f>
        <v>57.64367816091954</v>
      </c>
      <c r="S5">
        <f aca="true" t="shared" si="5" ref="S5:S52">(J5/2)*32</f>
        <v>27.84</v>
      </c>
      <c r="T5">
        <f aca="true" t="shared" si="6" ref="T5:T52">(L5/2)*32</f>
        <v>34.24</v>
      </c>
      <c r="V5">
        <f aca="true" t="shared" si="7" ref="V5:V52">B5/A5</f>
        <v>51.54639175257732</v>
      </c>
      <c r="W5">
        <f aca="true" t="shared" si="8" ref="W5:W52">(A5/2)*32</f>
        <v>31.04</v>
      </c>
      <c r="X5">
        <f aca="true" t="shared" si="9" ref="X5:X52">V5-W5</f>
        <v>20.506391752577322</v>
      </c>
      <c r="Y5">
        <f>(W5/2)*(A5/2)</f>
        <v>15.0544</v>
      </c>
      <c r="Z5">
        <f>((V5^2)+(W5^2))^(0.5)</f>
        <v>60.17069139298776</v>
      </c>
      <c r="AA5">
        <v>1.94</v>
      </c>
      <c r="AB5">
        <v>100</v>
      </c>
      <c r="AC5">
        <f aca="true" t="shared" si="10" ref="AC5:AC52">(0.5)*(0.141875)*(Z5^2)</f>
        <v>256.8300772860028</v>
      </c>
      <c r="AD5">
        <f>V5-W5</f>
        <v>20.506391752577322</v>
      </c>
      <c r="AE5">
        <v>-25.260634005763695</v>
      </c>
      <c r="AG5">
        <v>0.2</v>
      </c>
      <c r="AH5">
        <f aca="true" t="shared" si="11" ref="AH5:AH29">AG5*(41.88)+(0.5)*(-32)*((AG5)^2)</f>
        <v>7.736000000000001</v>
      </c>
    </row>
    <row r="6" spans="1:34" ht="12.75">
      <c r="A6">
        <v>2.23</v>
      </c>
      <c r="B6">
        <f>114+3/12</f>
        <v>114.25</v>
      </c>
      <c r="D6">
        <v>1.94</v>
      </c>
      <c r="F6">
        <v>100</v>
      </c>
      <c r="H6">
        <f aca="true" t="shared" si="12" ref="H6:H52">((B6/2)-((0.5)*(-32)*((A6/2)*(A6/2))))/(A6/2)</f>
        <v>69.07318385650224</v>
      </c>
      <c r="J6">
        <f t="shared" si="0"/>
        <v>2.03</v>
      </c>
      <c r="L6">
        <f t="shared" si="1"/>
        <v>2.43</v>
      </c>
      <c r="M6">
        <v>2.03</v>
      </c>
      <c r="N6" s="4">
        <v>2.43</v>
      </c>
      <c r="O6">
        <f t="shared" si="2"/>
        <v>113.95</v>
      </c>
      <c r="P6">
        <f t="shared" si="3"/>
        <v>114.55</v>
      </c>
      <c r="Q6">
        <v>46.89300411522633</v>
      </c>
      <c r="R6">
        <f t="shared" si="4"/>
        <v>56.42857142857143</v>
      </c>
      <c r="S6">
        <f t="shared" si="5"/>
        <v>32.48</v>
      </c>
      <c r="T6">
        <f t="shared" si="6"/>
        <v>38.88</v>
      </c>
      <c r="V6">
        <f t="shared" si="7"/>
        <v>51.233183856502244</v>
      </c>
      <c r="W6">
        <f t="shared" si="8"/>
        <v>35.68</v>
      </c>
      <c r="X6">
        <f t="shared" si="9"/>
        <v>15.553183856502244</v>
      </c>
      <c r="Y6">
        <f>(W6/2)*(A6/2)</f>
        <v>19.8916</v>
      </c>
      <c r="Z6">
        <f>((V6^2)+(W6^2))^(0.5)</f>
        <v>62.43317650155374</v>
      </c>
      <c r="AA6">
        <v>2.23</v>
      </c>
      <c r="AB6">
        <v>114.25</v>
      </c>
      <c r="AC6">
        <f t="shared" si="10"/>
        <v>276.5073896477609</v>
      </c>
      <c r="AD6">
        <f>V6-W6</f>
        <v>15.553183856502244</v>
      </c>
      <c r="AE6">
        <v>-14.209661835748797</v>
      </c>
      <c r="AG6">
        <v>0.3</v>
      </c>
      <c r="AH6">
        <f t="shared" si="11"/>
        <v>11.124</v>
      </c>
    </row>
    <row r="7" spans="1:34" ht="12.75">
      <c r="A7">
        <v>2.11</v>
      </c>
      <c r="B7">
        <f>105+8/12</f>
        <v>105.66666666666667</v>
      </c>
      <c r="D7">
        <v>2.01</v>
      </c>
      <c r="F7">
        <f>103+3/12</f>
        <v>103.25</v>
      </c>
      <c r="H7">
        <f t="shared" si="12"/>
        <v>66.95898894154818</v>
      </c>
      <c r="J7">
        <f t="shared" si="0"/>
        <v>1.91</v>
      </c>
      <c r="L7">
        <f t="shared" si="1"/>
        <v>2.31</v>
      </c>
      <c r="M7">
        <v>1.91</v>
      </c>
      <c r="N7">
        <v>2.31</v>
      </c>
      <c r="O7">
        <f t="shared" si="2"/>
        <v>105.36666666666667</v>
      </c>
      <c r="P7">
        <f t="shared" si="3"/>
        <v>105.96666666666667</v>
      </c>
      <c r="Q7">
        <v>45.61327561327562</v>
      </c>
      <c r="R7">
        <f t="shared" si="4"/>
        <v>55.47993019197208</v>
      </c>
      <c r="S7">
        <f t="shared" si="5"/>
        <v>30.56</v>
      </c>
      <c r="T7">
        <f t="shared" si="6"/>
        <v>36.96</v>
      </c>
      <c r="V7">
        <f t="shared" si="7"/>
        <v>50.07898894154819</v>
      </c>
      <c r="W7">
        <f t="shared" si="8"/>
        <v>33.76</v>
      </c>
      <c r="X7">
        <f t="shared" si="9"/>
        <v>16.31898894154819</v>
      </c>
      <c r="Y7">
        <f>(W7/2)*(A7/2)</f>
        <v>17.8084</v>
      </c>
      <c r="Z7">
        <f>((V7^2)+(W7^2))^(0.5)</f>
        <v>60.39571783999016</v>
      </c>
      <c r="AA7">
        <v>2.11</v>
      </c>
      <c r="AB7">
        <v>105.66666666666667</v>
      </c>
      <c r="AC7">
        <f t="shared" si="10"/>
        <v>258.7546564011092</v>
      </c>
      <c r="AD7">
        <f>V7-W7</f>
        <v>16.31898894154819</v>
      </c>
      <c r="AE7">
        <v>-10.974930139720549</v>
      </c>
      <c r="AG7">
        <v>0.4</v>
      </c>
      <c r="AH7">
        <f t="shared" si="11"/>
        <v>14.192000000000002</v>
      </c>
    </row>
    <row r="8" spans="1:34" ht="12.75">
      <c r="A8">
        <v>2.66</v>
      </c>
      <c r="B8">
        <f>135+1/12</f>
        <v>135.08333333333334</v>
      </c>
      <c r="D8">
        <v>2.04</v>
      </c>
      <c r="F8">
        <v>105</v>
      </c>
      <c r="H8">
        <f t="shared" si="12"/>
        <v>72.06320802005013</v>
      </c>
      <c r="J8">
        <f t="shared" si="0"/>
        <v>2.46</v>
      </c>
      <c r="L8">
        <f t="shared" si="1"/>
        <v>2.8600000000000003</v>
      </c>
      <c r="M8">
        <v>2.46</v>
      </c>
      <c r="N8">
        <v>2.86</v>
      </c>
      <c r="O8">
        <f t="shared" si="2"/>
        <v>134.78333333333333</v>
      </c>
      <c r="P8">
        <f t="shared" si="3"/>
        <v>135.38333333333335</v>
      </c>
      <c r="Q8">
        <v>47.12703962703962</v>
      </c>
      <c r="R8">
        <f t="shared" si="4"/>
        <v>55.0338753387534</v>
      </c>
      <c r="S8">
        <f t="shared" si="5"/>
        <v>39.36</v>
      </c>
      <c r="T8">
        <f t="shared" si="6"/>
        <v>45.760000000000005</v>
      </c>
      <c r="V8">
        <f t="shared" si="7"/>
        <v>50.783208020050125</v>
      </c>
      <c r="W8">
        <f t="shared" si="8"/>
        <v>42.56</v>
      </c>
      <c r="X8">
        <f t="shared" si="9"/>
        <v>8.223208020050123</v>
      </c>
      <c r="Y8">
        <f>(W8/2)*(A8/2)</f>
        <v>28.302400000000002</v>
      </c>
      <c r="Z8">
        <f>((V8^2)+(W8^2))^(0.5)</f>
        <v>66.25924702868033</v>
      </c>
      <c r="AA8">
        <v>2.66</v>
      </c>
      <c r="AB8">
        <v>135.08333333333334</v>
      </c>
      <c r="AC8">
        <f t="shared" si="10"/>
        <v>311.43604200479507</v>
      </c>
      <c r="AD8">
        <f>V8-W8</f>
        <v>8.223208020050123</v>
      </c>
      <c r="AE8">
        <v>-8.0385596707819</v>
      </c>
      <c r="AF8">
        <v>-8.0385596707819</v>
      </c>
      <c r="AG8">
        <v>0.5</v>
      </c>
      <c r="AH8">
        <f t="shared" si="11"/>
        <v>16.94</v>
      </c>
    </row>
    <row r="9" spans="1:34" ht="12.75">
      <c r="A9">
        <v>2.24</v>
      </c>
      <c r="B9">
        <f>112+10/12</f>
        <v>112.83333333333333</v>
      </c>
      <c r="D9">
        <v>2.04</v>
      </c>
      <c r="F9">
        <f>105+8/12</f>
        <v>105.66666666666667</v>
      </c>
      <c r="H9">
        <f t="shared" si="12"/>
        <v>68.2920238095238</v>
      </c>
      <c r="J9">
        <f t="shared" si="0"/>
        <v>2.04</v>
      </c>
      <c r="L9">
        <f t="shared" si="1"/>
        <v>2.4400000000000004</v>
      </c>
      <c r="M9">
        <v>2.04</v>
      </c>
      <c r="N9">
        <v>2.44</v>
      </c>
      <c r="O9">
        <f t="shared" si="2"/>
        <v>112.53333333333333</v>
      </c>
      <c r="P9">
        <f t="shared" si="3"/>
        <v>113.13333333333333</v>
      </c>
      <c r="Q9">
        <v>46.120218579234965</v>
      </c>
      <c r="R9">
        <f t="shared" si="4"/>
        <v>55.45751633986928</v>
      </c>
      <c r="S9">
        <f t="shared" si="5"/>
        <v>32.64</v>
      </c>
      <c r="T9">
        <f t="shared" si="6"/>
        <v>39.040000000000006</v>
      </c>
      <c r="V9">
        <f t="shared" si="7"/>
        <v>50.3720238095238</v>
      </c>
      <c r="W9">
        <f t="shared" si="8"/>
        <v>35.84</v>
      </c>
      <c r="X9">
        <f t="shared" si="9"/>
        <v>14.5320238095238</v>
      </c>
      <c r="Y9">
        <f>(W9/2)*(A9/2)</f>
        <v>20.070400000000003</v>
      </c>
      <c r="Z9">
        <f>((V9^2)+(W9^2))^(0.5)</f>
        <v>61.821083641968244</v>
      </c>
      <c r="AA9">
        <v>2.24</v>
      </c>
      <c r="AB9">
        <v>112.83333333333333</v>
      </c>
      <c r="AC9">
        <f t="shared" si="10"/>
        <v>271.1122277704569</v>
      </c>
      <c r="AD9">
        <f>V9-W9</f>
        <v>14.5320238095238</v>
      </c>
      <c r="AE9">
        <v>-1.9025950782997754</v>
      </c>
      <c r="AF9">
        <v>-1.9025950782997754</v>
      </c>
      <c r="AG9">
        <v>0.6</v>
      </c>
      <c r="AH9">
        <f t="shared" si="11"/>
        <v>19.368000000000002</v>
      </c>
    </row>
    <row r="10" spans="1:34" ht="12.75">
      <c r="A10">
        <v>2.56</v>
      </c>
      <c r="B10">
        <f>132+3/12</f>
        <v>132.25</v>
      </c>
      <c r="D10">
        <v>2.11</v>
      </c>
      <c r="F10">
        <f>112+10/12</f>
        <v>112.83333333333333</v>
      </c>
      <c r="H10">
        <f t="shared" si="12"/>
        <v>72.14015624999999</v>
      </c>
      <c r="J10">
        <f t="shared" si="0"/>
        <v>2.36</v>
      </c>
      <c r="L10">
        <f t="shared" si="1"/>
        <v>2.7600000000000002</v>
      </c>
      <c r="M10">
        <v>2.36</v>
      </c>
      <c r="N10">
        <v>2.76</v>
      </c>
      <c r="O10">
        <f t="shared" si="2"/>
        <v>131.95</v>
      </c>
      <c r="P10">
        <f t="shared" si="3"/>
        <v>132.55</v>
      </c>
      <c r="Q10">
        <v>47.80797101449274</v>
      </c>
      <c r="R10">
        <f t="shared" si="4"/>
        <v>56.165254237288146</v>
      </c>
      <c r="S10">
        <f t="shared" si="5"/>
        <v>37.76</v>
      </c>
      <c r="T10">
        <f t="shared" si="6"/>
        <v>44.160000000000004</v>
      </c>
      <c r="V10">
        <f t="shared" si="7"/>
        <v>51.66015625</v>
      </c>
      <c r="W10">
        <f t="shared" si="8"/>
        <v>40.96</v>
      </c>
      <c r="X10">
        <f t="shared" si="9"/>
        <v>10.70015625</v>
      </c>
      <c r="Y10">
        <f>(W10/2)*(A10/2)</f>
        <v>26.2144</v>
      </c>
      <c r="Z10">
        <f>((V10^2)+(W10^2))^(0.5)</f>
        <v>65.92794053945879</v>
      </c>
      <c r="AA10">
        <v>2.56</v>
      </c>
      <c r="AB10">
        <v>132.25</v>
      </c>
      <c r="AC10">
        <f t="shared" si="10"/>
        <v>308.3293715739975</v>
      </c>
      <c r="AD10">
        <f>V10-W10</f>
        <v>10.70015625</v>
      </c>
      <c r="AE10">
        <v>-1.886460481099661</v>
      </c>
      <c r="AF10">
        <v>-1.886460481099661</v>
      </c>
      <c r="AG10">
        <v>0.7</v>
      </c>
      <c r="AH10">
        <f t="shared" si="11"/>
        <v>21.476</v>
      </c>
    </row>
    <row r="11" spans="1:34" ht="12.75">
      <c r="A11">
        <v>2.33</v>
      </c>
      <c r="B11">
        <f>124+2/12</f>
        <v>124.16666666666667</v>
      </c>
      <c r="D11">
        <v>2.16</v>
      </c>
      <c r="F11">
        <f>114+3/12</f>
        <v>114.25</v>
      </c>
      <c r="H11">
        <f t="shared" si="12"/>
        <v>71.93041487839771</v>
      </c>
      <c r="J11">
        <f t="shared" si="0"/>
        <v>2.13</v>
      </c>
      <c r="L11">
        <f t="shared" si="1"/>
        <v>2.5300000000000002</v>
      </c>
      <c r="M11">
        <v>2.13</v>
      </c>
      <c r="N11">
        <v>2.53</v>
      </c>
      <c r="O11">
        <f t="shared" si="2"/>
        <v>123.86666666666667</v>
      </c>
      <c r="P11">
        <f t="shared" si="3"/>
        <v>124.46666666666667</v>
      </c>
      <c r="Q11">
        <v>48.95915678524374</v>
      </c>
      <c r="R11">
        <f t="shared" si="4"/>
        <v>58.435054773082946</v>
      </c>
      <c r="S11">
        <f t="shared" si="5"/>
        <v>34.08</v>
      </c>
      <c r="T11">
        <f t="shared" si="6"/>
        <v>40.480000000000004</v>
      </c>
      <c r="V11">
        <f t="shared" si="7"/>
        <v>53.29041487839771</v>
      </c>
      <c r="W11">
        <f t="shared" si="8"/>
        <v>37.28</v>
      </c>
      <c r="X11">
        <f t="shared" si="9"/>
        <v>16.01041487839771</v>
      </c>
      <c r="Y11">
        <f>(W11/2)*(A11/2)</f>
        <v>21.715600000000002</v>
      </c>
      <c r="Z11">
        <f>((V11^2)+(W11^2))^(0.5)</f>
        <v>65.03588792283651</v>
      </c>
      <c r="AA11">
        <v>2.33</v>
      </c>
      <c r="AB11">
        <v>124.16666666666667</v>
      </c>
      <c r="AC11">
        <f t="shared" si="10"/>
        <v>300.04198280186483</v>
      </c>
      <c r="AD11">
        <f>V11-W11</f>
        <v>16.01041487839771</v>
      </c>
      <c r="AE11">
        <v>-1.7287542087542178</v>
      </c>
      <c r="AF11">
        <v>-1.7287542087542178</v>
      </c>
      <c r="AG11">
        <v>0.8</v>
      </c>
      <c r="AH11">
        <f t="shared" si="11"/>
        <v>23.264000000000003</v>
      </c>
    </row>
    <row r="12" spans="1:34" ht="12.75">
      <c r="A12">
        <v>2.55</v>
      </c>
      <c r="B12">
        <f>144+9/12</f>
        <v>144.75</v>
      </c>
      <c r="D12">
        <v>2.23</v>
      </c>
      <c r="F12">
        <f>115+1/12</f>
        <v>115.08333333333333</v>
      </c>
      <c r="H12">
        <f t="shared" si="12"/>
        <v>77.16470588235293</v>
      </c>
      <c r="J12">
        <f t="shared" si="0"/>
        <v>2.3499999999999996</v>
      </c>
      <c r="L12">
        <f t="shared" si="1"/>
        <v>2.75</v>
      </c>
      <c r="M12">
        <v>2.35</v>
      </c>
      <c r="N12">
        <v>2.75</v>
      </c>
      <c r="O12">
        <f t="shared" si="2"/>
        <v>144.45</v>
      </c>
      <c r="P12">
        <f t="shared" si="3"/>
        <v>145.05</v>
      </c>
      <c r="Q12">
        <v>52.527272727272724</v>
      </c>
      <c r="R12">
        <f t="shared" si="4"/>
        <v>61.72340425531916</v>
      </c>
      <c r="S12">
        <f t="shared" si="5"/>
        <v>37.599999999999994</v>
      </c>
      <c r="T12">
        <f t="shared" si="6"/>
        <v>44</v>
      </c>
      <c r="V12">
        <f t="shared" si="7"/>
        <v>56.76470588235294</v>
      </c>
      <c r="W12">
        <f t="shared" si="8"/>
        <v>40.8</v>
      </c>
      <c r="X12">
        <f t="shared" si="9"/>
        <v>15.964705882352945</v>
      </c>
      <c r="Y12">
        <f>(W12/2)*(A12/2)</f>
        <v>26.009999999999998</v>
      </c>
      <c r="Z12">
        <f>((V12^2)+(W12^2))^(0.5)</f>
        <v>69.90616449148125</v>
      </c>
      <c r="AA12">
        <v>2.55</v>
      </c>
      <c r="AB12">
        <v>144.75</v>
      </c>
      <c r="AC12">
        <f t="shared" si="10"/>
        <v>346.6624707179931</v>
      </c>
      <c r="AD12">
        <f>V12-W12</f>
        <v>15.964705882352945</v>
      </c>
      <c r="AE12">
        <v>-0.5765432098765473</v>
      </c>
      <c r="AF12">
        <v>-0.5765432098765473</v>
      </c>
      <c r="AG12">
        <v>0.9</v>
      </c>
      <c r="AH12">
        <f t="shared" si="11"/>
        <v>24.732</v>
      </c>
    </row>
    <row r="13" spans="1:34" ht="12.75">
      <c r="A13">
        <v>2.16</v>
      </c>
      <c r="B13">
        <v>122</v>
      </c>
      <c r="D13">
        <v>2.24</v>
      </c>
      <c r="F13">
        <f>115+1/12</f>
        <v>115.08333333333333</v>
      </c>
      <c r="H13">
        <f t="shared" si="12"/>
        <v>73.76148148148148</v>
      </c>
      <c r="J13">
        <f t="shared" si="0"/>
        <v>1.9600000000000002</v>
      </c>
      <c r="L13">
        <f t="shared" si="1"/>
        <v>2.3600000000000003</v>
      </c>
      <c r="M13">
        <v>1.96</v>
      </c>
      <c r="N13">
        <v>2.36</v>
      </c>
      <c r="O13">
        <f t="shared" si="2"/>
        <v>121.7</v>
      </c>
      <c r="P13">
        <f t="shared" si="3"/>
        <v>122.3</v>
      </c>
      <c r="Q13">
        <v>51.56779661016949</v>
      </c>
      <c r="R13">
        <f t="shared" si="4"/>
        <v>62.397959183673464</v>
      </c>
      <c r="S13">
        <f t="shared" si="5"/>
        <v>31.360000000000003</v>
      </c>
      <c r="T13">
        <f t="shared" si="6"/>
        <v>37.760000000000005</v>
      </c>
      <c r="V13">
        <f t="shared" si="7"/>
        <v>56.48148148148148</v>
      </c>
      <c r="W13">
        <f t="shared" si="8"/>
        <v>34.56</v>
      </c>
      <c r="X13">
        <f t="shared" si="9"/>
        <v>21.92148148148148</v>
      </c>
      <c r="Y13">
        <f>(W13/2)*(A13/2)</f>
        <v>18.6624</v>
      </c>
      <c r="Z13">
        <f>((V13^2)+(W13^2))^(0.5)</f>
        <v>66.2159448346313</v>
      </c>
      <c r="AA13">
        <v>2.16</v>
      </c>
      <c r="AB13">
        <v>122</v>
      </c>
      <c r="AC13">
        <f t="shared" si="10"/>
        <v>311.029111414952</v>
      </c>
      <c r="AD13">
        <f>V13-W13</f>
        <v>21.92148148148148</v>
      </c>
      <c r="AE13">
        <v>-0.29261984392420004</v>
      </c>
      <c r="AF13">
        <v>-0.29261984392420004</v>
      </c>
      <c r="AG13">
        <v>1</v>
      </c>
      <c r="AH13">
        <f t="shared" si="11"/>
        <v>25.880000000000003</v>
      </c>
    </row>
    <row r="14" spans="1:34" ht="12.75">
      <c r="A14">
        <v>2.74</v>
      </c>
      <c r="B14">
        <v>145</v>
      </c>
      <c r="D14">
        <v>2.27</v>
      </c>
      <c r="F14">
        <v>115.25</v>
      </c>
      <c r="H14">
        <f t="shared" si="12"/>
        <v>74.83970802919707</v>
      </c>
      <c r="J14">
        <f t="shared" si="0"/>
        <v>2.54</v>
      </c>
      <c r="L14">
        <f t="shared" si="1"/>
        <v>2.9400000000000004</v>
      </c>
      <c r="M14">
        <v>2.54</v>
      </c>
      <c r="N14">
        <v>2.94</v>
      </c>
      <c r="O14">
        <f t="shared" si="2"/>
        <v>144.7</v>
      </c>
      <c r="P14">
        <f t="shared" si="3"/>
        <v>145.3</v>
      </c>
      <c r="Q14">
        <v>49.217687074829925</v>
      </c>
      <c r="R14">
        <f t="shared" si="4"/>
        <v>57.20472440944882</v>
      </c>
      <c r="S14">
        <f t="shared" si="5"/>
        <v>40.64</v>
      </c>
      <c r="T14">
        <f t="shared" si="6"/>
        <v>47.040000000000006</v>
      </c>
      <c r="V14">
        <f t="shared" si="7"/>
        <v>52.919708029197075</v>
      </c>
      <c r="W14">
        <f t="shared" si="8"/>
        <v>43.84</v>
      </c>
      <c r="X14">
        <f t="shared" si="9"/>
        <v>9.079708029197072</v>
      </c>
      <c r="Y14">
        <f>(W14/2)*(A14/2)</f>
        <v>30.030400000000004</v>
      </c>
      <c r="Z14">
        <f>((V14^2)+(W14^2))^(0.5)</f>
        <v>68.72001962962078</v>
      </c>
      <c r="AA14">
        <v>2.74</v>
      </c>
      <c r="AB14">
        <v>145</v>
      </c>
      <c r="AC14">
        <f t="shared" si="10"/>
        <v>334.9981653819596</v>
      </c>
      <c r="AD14">
        <f>V14-W14</f>
        <v>9.079708029197072</v>
      </c>
      <c r="AE14">
        <v>-0.11874458874459748</v>
      </c>
      <c r="AF14">
        <v>-0.11874458874459748</v>
      </c>
      <c r="AG14">
        <v>1.1</v>
      </c>
      <c r="AH14">
        <f t="shared" si="11"/>
        <v>26.708000000000002</v>
      </c>
    </row>
    <row r="15" spans="1:34" ht="12.75">
      <c r="A15">
        <v>2.04</v>
      </c>
      <c r="B15">
        <f>116+8/12</f>
        <v>116.66666666666667</v>
      </c>
      <c r="D15">
        <v>2.28</v>
      </c>
      <c r="F15">
        <f>115+5/12</f>
        <v>115.41666666666667</v>
      </c>
      <c r="H15">
        <f t="shared" si="12"/>
        <v>73.50954248366014</v>
      </c>
      <c r="J15">
        <f t="shared" si="0"/>
        <v>1.84</v>
      </c>
      <c r="L15">
        <f t="shared" si="1"/>
        <v>2.24</v>
      </c>
      <c r="M15">
        <v>1.84</v>
      </c>
      <c r="N15">
        <v>2.24</v>
      </c>
      <c r="O15">
        <f t="shared" si="2"/>
        <v>116.36666666666667</v>
      </c>
      <c r="P15">
        <f t="shared" si="3"/>
        <v>116.96666666666667</v>
      </c>
      <c r="Q15">
        <v>51.94940476190476</v>
      </c>
      <c r="R15">
        <f t="shared" si="4"/>
        <v>63.56884057971014</v>
      </c>
      <c r="S15">
        <f t="shared" si="5"/>
        <v>29.44</v>
      </c>
      <c r="T15">
        <f t="shared" si="6"/>
        <v>35.84</v>
      </c>
      <c r="V15">
        <f t="shared" si="7"/>
        <v>57.189542483660134</v>
      </c>
      <c r="W15">
        <f t="shared" si="8"/>
        <v>32.64</v>
      </c>
      <c r="X15">
        <f t="shared" si="9"/>
        <v>24.549542483660133</v>
      </c>
      <c r="Y15">
        <f>(W15/2)*(A15/2)</f>
        <v>16.6464</v>
      </c>
      <c r="Z15">
        <f>((V15^2)+(W15^2))^(0.5)</f>
        <v>65.84841204987686</v>
      </c>
      <c r="AA15">
        <v>2.04</v>
      </c>
      <c r="AB15">
        <v>116.66666666666667</v>
      </c>
      <c r="AC15">
        <f t="shared" si="10"/>
        <v>307.58594839822297</v>
      </c>
      <c r="AD15">
        <f>V15-W15</f>
        <v>24.549542483660133</v>
      </c>
      <c r="AE15">
        <v>1.2713083048919174</v>
      </c>
      <c r="AF15">
        <v>1.2713083048919174</v>
      </c>
      <c r="AG15">
        <v>1.2</v>
      </c>
      <c r="AH15">
        <f t="shared" si="11"/>
        <v>27.216</v>
      </c>
    </row>
    <row r="16" spans="1:34" ht="12.75">
      <c r="A16">
        <v>2.69</v>
      </c>
      <c r="B16">
        <f>144+5/12</f>
        <v>144.41666666666666</v>
      </c>
      <c r="D16">
        <v>2.33</v>
      </c>
      <c r="F16">
        <f>116+8/12</f>
        <v>116.66666666666667</v>
      </c>
      <c r="H16">
        <f t="shared" si="12"/>
        <v>75.20649318463445</v>
      </c>
      <c r="J16">
        <f t="shared" si="0"/>
        <v>2.4899999999999998</v>
      </c>
      <c r="L16">
        <f t="shared" si="1"/>
        <v>2.89</v>
      </c>
      <c r="M16">
        <v>2.49</v>
      </c>
      <c r="N16">
        <v>2.89</v>
      </c>
      <c r="O16">
        <f t="shared" si="2"/>
        <v>144.11666666666665</v>
      </c>
      <c r="P16">
        <f t="shared" si="3"/>
        <v>144.71666666666667</v>
      </c>
      <c r="Q16">
        <v>49.86735870818915</v>
      </c>
      <c r="R16">
        <f t="shared" si="4"/>
        <v>58.119143239625174</v>
      </c>
      <c r="S16">
        <f t="shared" si="5"/>
        <v>39.839999999999996</v>
      </c>
      <c r="T16">
        <f t="shared" si="6"/>
        <v>46.24</v>
      </c>
      <c r="V16">
        <f t="shared" si="7"/>
        <v>53.68649318463444</v>
      </c>
      <c r="W16">
        <f t="shared" si="8"/>
        <v>43.04</v>
      </c>
      <c r="X16">
        <f t="shared" si="9"/>
        <v>10.646493184634444</v>
      </c>
      <c r="Y16">
        <f>(W16/2)*(A16/2)</f>
        <v>28.944399999999998</v>
      </c>
      <c r="Z16">
        <f>((V16^2)+(W16^2))^(0.5)</f>
        <v>68.80901939763275</v>
      </c>
      <c r="AA16">
        <v>2.69</v>
      </c>
      <c r="AB16">
        <v>144.41666666666666</v>
      </c>
      <c r="AC16">
        <f t="shared" si="10"/>
        <v>335.8664441110259</v>
      </c>
      <c r="AD16">
        <f>V16-W16</f>
        <v>10.646493184634444</v>
      </c>
      <c r="AE16">
        <v>2.8513199105145475</v>
      </c>
      <c r="AF16">
        <v>2.8513199105145475</v>
      </c>
      <c r="AG16">
        <v>1.3</v>
      </c>
      <c r="AH16">
        <f t="shared" si="11"/>
        <v>27.404</v>
      </c>
    </row>
    <row r="17" spans="1:34" ht="12.75">
      <c r="A17">
        <v>2.04</v>
      </c>
      <c r="B17">
        <f>115+5/12</f>
        <v>115.41666666666667</v>
      </c>
      <c r="D17">
        <v>2.33</v>
      </c>
      <c r="F17">
        <f>116+11/12</f>
        <v>116.91666666666667</v>
      </c>
      <c r="H17">
        <f t="shared" si="12"/>
        <v>72.89679738562093</v>
      </c>
      <c r="J17">
        <f t="shared" si="0"/>
        <v>1.84</v>
      </c>
      <c r="L17">
        <f t="shared" si="1"/>
        <v>2.24</v>
      </c>
      <c r="M17">
        <v>1.84</v>
      </c>
      <c r="N17">
        <v>2.24</v>
      </c>
      <c r="O17">
        <f t="shared" si="2"/>
        <v>115.11666666666667</v>
      </c>
      <c r="P17">
        <f t="shared" si="3"/>
        <v>115.71666666666667</v>
      </c>
      <c r="Q17">
        <v>51.391369047619044</v>
      </c>
      <c r="R17">
        <f t="shared" si="4"/>
        <v>62.88949275362319</v>
      </c>
      <c r="S17">
        <f t="shared" si="5"/>
        <v>29.44</v>
      </c>
      <c r="T17">
        <f t="shared" si="6"/>
        <v>35.84</v>
      </c>
      <c r="V17">
        <f t="shared" si="7"/>
        <v>56.576797385620914</v>
      </c>
      <c r="W17">
        <f t="shared" si="8"/>
        <v>32.64</v>
      </c>
      <c r="X17">
        <f t="shared" si="9"/>
        <v>23.936797385620913</v>
      </c>
      <c r="Y17">
        <f>(W17/2)*(A17/2)</f>
        <v>16.6464</v>
      </c>
      <c r="Z17">
        <f>((V17^2)+(W17^2))^(0.5)</f>
        <v>65.31694728333223</v>
      </c>
      <c r="AA17">
        <v>2.04</v>
      </c>
      <c r="AB17">
        <v>115.41666666666667</v>
      </c>
      <c r="AC17">
        <f t="shared" si="10"/>
        <v>302.6409117962148</v>
      </c>
      <c r="AD17">
        <f>V17-W17</f>
        <v>23.936797385620913</v>
      </c>
      <c r="AE17">
        <v>4.688060836501904</v>
      </c>
      <c r="AF17">
        <v>4.688060836501904</v>
      </c>
      <c r="AG17">
        <v>1.4</v>
      </c>
      <c r="AH17">
        <f t="shared" si="11"/>
        <v>27.272000000000002</v>
      </c>
    </row>
    <row r="18" spans="1:34" ht="12.75">
      <c r="A18">
        <v>3.47</v>
      </c>
      <c r="B18">
        <v>105</v>
      </c>
      <c r="D18">
        <v>2.37</v>
      </c>
      <c r="F18">
        <f>119+1/12</f>
        <v>119.08333333333333</v>
      </c>
      <c r="H18">
        <f t="shared" si="12"/>
        <v>58.01936599423631</v>
      </c>
      <c r="J18">
        <f t="shared" si="0"/>
        <v>3.27</v>
      </c>
      <c r="L18">
        <f t="shared" si="1"/>
        <v>3.6700000000000004</v>
      </c>
      <c r="M18">
        <v>3.27</v>
      </c>
      <c r="N18">
        <v>3.67</v>
      </c>
      <c r="O18">
        <f t="shared" si="2"/>
        <v>104.7</v>
      </c>
      <c r="P18">
        <f t="shared" si="3"/>
        <v>105.3</v>
      </c>
      <c r="Q18">
        <v>28.52861035422343</v>
      </c>
      <c r="R18">
        <f t="shared" si="4"/>
        <v>32.20183486238532</v>
      </c>
      <c r="S18">
        <f t="shared" si="5"/>
        <v>52.32</v>
      </c>
      <c r="T18">
        <f t="shared" si="6"/>
        <v>58.720000000000006</v>
      </c>
      <c r="V18">
        <f t="shared" si="7"/>
        <v>30.25936599423631</v>
      </c>
      <c r="W18">
        <f t="shared" si="8"/>
        <v>55.52</v>
      </c>
      <c r="X18">
        <f t="shared" si="9"/>
        <v>-25.260634005763695</v>
      </c>
      <c r="Y18">
        <f>(W18/2)*(A18/2)</f>
        <v>48.1636</v>
      </c>
      <c r="Z18">
        <f>((V18^2)+(W18^2))^(0.5)</f>
        <v>63.23052767748459</v>
      </c>
      <c r="AA18">
        <v>3.47</v>
      </c>
      <c r="AB18">
        <v>105</v>
      </c>
      <c r="AC18">
        <f t="shared" si="10"/>
        <v>283.61519252959494</v>
      </c>
      <c r="AD18">
        <f>V18-W18</f>
        <v>-25.260634005763695</v>
      </c>
      <c r="AE18">
        <v>5.129576174112252</v>
      </c>
      <c r="AF18">
        <v>5.129576174112252</v>
      </c>
      <c r="AG18">
        <v>1.5</v>
      </c>
      <c r="AH18">
        <f t="shared" si="11"/>
        <v>26.820000000000007</v>
      </c>
    </row>
    <row r="19" spans="1:34" ht="12.75">
      <c r="A19">
        <v>2.28</v>
      </c>
      <c r="B19">
        <f>120+6/12</f>
        <v>120.5</v>
      </c>
      <c r="D19">
        <v>2.37</v>
      </c>
      <c r="F19">
        <f>119+4/12</f>
        <v>119.33333333333333</v>
      </c>
      <c r="H19">
        <f t="shared" si="12"/>
        <v>71.09087719298246</v>
      </c>
      <c r="J19">
        <f t="shared" si="0"/>
        <v>2.0799999999999996</v>
      </c>
      <c r="L19">
        <f t="shared" si="1"/>
        <v>2.48</v>
      </c>
      <c r="M19">
        <v>2.08</v>
      </c>
      <c r="N19">
        <v>2.48</v>
      </c>
      <c r="O19">
        <f t="shared" si="2"/>
        <v>120.2</v>
      </c>
      <c r="P19">
        <f t="shared" si="3"/>
        <v>120.8</v>
      </c>
      <c r="Q19">
        <v>48.46774193548387</v>
      </c>
      <c r="R19">
        <f t="shared" si="4"/>
        <v>58.07692307692309</v>
      </c>
      <c r="S19">
        <f t="shared" si="5"/>
        <v>33.279999999999994</v>
      </c>
      <c r="T19">
        <f t="shared" si="6"/>
        <v>39.68</v>
      </c>
      <c r="V19">
        <f t="shared" si="7"/>
        <v>52.85087719298246</v>
      </c>
      <c r="W19">
        <f t="shared" si="8"/>
        <v>36.48</v>
      </c>
      <c r="X19">
        <f t="shared" si="9"/>
        <v>16.370877192982462</v>
      </c>
      <c r="Y19">
        <f>(W19/2)*(A19/2)</f>
        <v>20.793599999999998</v>
      </c>
      <c r="Z19">
        <f>((V19^2)+(W19^2))^(0.5)</f>
        <v>64.21842118946645</v>
      </c>
      <c r="AA19">
        <v>2.28</v>
      </c>
      <c r="AB19">
        <v>120.5</v>
      </c>
      <c r="AC19">
        <f t="shared" si="10"/>
        <v>292.5466486735535</v>
      </c>
      <c r="AD19">
        <f>V19-W19</f>
        <v>16.370877192982462</v>
      </c>
      <c r="AE19">
        <v>5.300262843488653</v>
      </c>
      <c r="AF19">
        <v>5.300262843488653</v>
      </c>
      <c r="AG19">
        <v>1.6</v>
      </c>
      <c r="AH19">
        <f t="shared" si="11"/>
        <v>26.048000000000002</v>
      </c>
    </row>
    <row r="20" spans="1:34" ht="12.75">
      <c r="A20">
        <v>2.46</v>
      </c>
      <c r="B20">
        <f>126+9/12</f>
        <v>126.75</v>
      </c>
      <c r="D20">
        <v>2.43</v>
      </c>
      <c r="F20">
        <f>120+6/12</f>
        <v>120.5</v>
      </c>
      <c r="H20">
        <f t="shared" si="12"/>
        <v>71.20439024390244</v>
      </c>
      <c r="J20">
        <f t="shared" si="0"/>
        <v>2.26</v>
      </c>
      <c r="L20">
        <f t="shared" si="1"/>
        <v>2.66</v>
      </c>
      <c r="M20">
        <v>2.26</v>
      </c>
      <c r="N20">
        <v>2.66</v>
      </c>
      <c r="O20">
        <f t="shared" si="2"/>
        <v>126.45</v>
      </c>
      <c r="P20">
        <f t="shared" si="3"/>
        <v>127.05</v>
      </c>
      <c r="Q20">
        <v>47.537593984962406</v>
      </c>
      <c r="R20">
        <f t="shared" si="4"/>
        <v>56.21681415929204</v>
      </c>
      <c r="S20">
        <f t="shared" si="5"/>
        <v>36.16</v>
      </c>
      <c r="T20">
        <f t="shared" si="6"/>
        <v>42.56</v>
      </c>
      <c r="V20">
        <f t="shared" si="7"/>
        <v>51.52439024390244</v>
      </c>
      <c r="W20">
        <f t="shared" si="8"/>
        <v>39.36</v>
      </c>
      <c r="X20">
        <f t="shared" si="9"/>
        <v>12.164390243902439</v>
      </c>
      <c r="Y20">
        <f>(W20/2)*(A20/2)</f>
        <v>24.2064</v>
      </c>
      <c r="Z20">
        <f>((V20^2)+(W20^2))^(0.5)</f>
        <v>64.83804739507467</v>
      </c>
      <c r="AA20">
        <v>2.46</v>
      </c>
      <c r="AB20">
        <v>126.75</v>
      </c>
      <c r="AC20">
        <f t="shared" si="10"/>
        <v>298.219291416047</v>
      </c>
      <c r="AD20">
        <f>V20-W20</f>
        <v>12.164390243902439</v>
      </c>
      <c r="AE20">
        <v>6.588511198945987</v>
      </c>
      <c r="AF20">
        <v>6.588511198945987</v>
      </c>
      <c r="AG20">
        <v>1.7</v>
      </c>
      <c r="AH20">
        <f t="shared" si="11"/>
        <v>24.956000000000003</v>
      </c>
    </row>
    <row r="21" spans="1:34" ht="12.75">
      <c r="A21">
        <v>2.79</v>
      </c>
      <c r="B21">
        <f>145+10/12</f>
        <v>145.83333333333334</v>
      </c>
      <c r="D21">
        <v>2.44</v>
      </c>
      <c r="F21">
        <v>122</v>
      </c>
      <c r="H21">
        <f t="shared" si="12"/>
        <v>74.59001194743131</v>
      </c>
      <c r="J21">
        <f t="shared" si="0"/>
        <v>2.59</v>
      </c>
      <c r="L21">
        <f t="shared" si="1"/>
        <v>2.99</v>
      </c>
      <c r="M21">
        <v>2.59</v>
      </c>
      <c r="N21">
        <v>2.99</v>
      </c>
      <c r="O21">
        <f t="shared" si="2"/>
        <v>145.53333333333333</v>
      </c>
      <c r="P21">
        <f t="shared" si="3"/>
        <v>146.13333333333335</v>
      </c>
      <c r="Q21">
        <v>48.67335562987736</v>
      </c>
      <c r="R21">
        <f t="shared" si="4"/>
        <v>56.42213642213643</v>
      </c>
      <c r="S21">
        <f t="shared" si="5"/>
        <v>41.44</v>
      </c>
      <c r="T21">
        <f t="shared" si="6"/>
        <v>47.84</v>
      </c>
      <c r="V21">
        <f t="shared" si="7"/>
        <v>52.27001194743131</v>
      </c>
      <c r="W21">
        <f t="shared" si="8"/>
        <v>44.64</v>
      </c>
      <c r="X21">
        <f t="shared" si="9"/>
        <v>7.630011947431306</v>
      </c>
      <c r="Y21">
        <f>(W21/2)*(A21/2)</f>
        <v>31.136400000000002</v>
      </c>
      <c r="Z21">
        <f>((V21^2)+(W21^2))^(0.5)</f>
        <v>68.73778981742585</v>
      </c>
      <c r="AA21">
        <v>2.79</v>
      </c>
      <c r="AB21">
        <v>145.83333333333334</v>
      </c>
      <c r="AC21">
        <f t="shared" si="10"/>
        <v>335.171440943596</v>
      </c>
      <c r="AD21">
        <f>V21-W21</f>
        <v>7.630011947431306</v>
      </c>
      <c r="AE21">
        <v>7.022075702075696</v>
      </c>
      <c r="AF21">
        <v>7.022075702075696</v>
      </c>
      <c r="AG21">
        <v>1.8</v>
      </c>
      <c r="AH21">
        <f t="shared" si="11"/>
        <v>23.543999999999997</v>
      </c>
    </row>
    <row r="22" spans="1:34" ht="12.75">
      <c r="A22">
        <v>2.89</v>
      </c>
      <c r="B22">
        <v>158.75</v>
      </c>
      <c r="D22">
        <v>2.46</v>
      </c>
      <c r="F22">
        <f>122+2/12</f>
        <v>122.16666666666667</v>
      </c>
      <c r="H22">
        <f t="shared" si="12"/>
        <v>78.05079584775086</v>
      </c>
      <c r="J22">
        <f t="shared" si="0"/>
        <v>2.69</v>
      </c>
      <c r="L22">
        <f t="shared" si="1"/>
        <v>3.0900000000000003</v>
      </c>
      <c r="M22">
        <v>2.69</v>
      </c>
      <c r="N22">
        <v>3.09</v>
      </c>
      <c r="O22">
        <f t="shared" si="2"/>
        <v>158.45</v>
      </c>
      <c r="P22">
        <f t="shared" si="3"/>
        <v>159.05</v>
      </c>
      <c r="Q22">
        <v>51.278317152103554</v>
      </c>
      <c r="R22">
        <f t="shared" si="4"/>
        <v>59.12639405204462</v>
      </c>
      <c r="S22">
        <f t="shared" si="5"/>
        <v>43.04</v>
      </c>
      <c r="T22">
        <f t="shared" si="6"/>
        <v>49.440000000000005</v>
      </c>
      <c r="V22">
        <f t="shared" si="7"/>
        <v>54.930795847750865</v>
      </c>
      <c r="W22">
        <f t="shared" si="8"/>
        <v>46.24</v>
      </c>
      <c r="X22">
        <f t="shared" si="9"/>
        <v>8.690795847750863</v>
      </c>
      <c r="Y22">
        <f>(W22/2)*(A22/2)</f>
        <v>33.4084</v>
      </c>
      <c r="Z22">
        <f>((V22^2)+(W22^2))^(0.5)</f>
        <v>71.80201899993679</v>
      </c>
      <c r="AA22">
        <v>2.89</v>
      </c>
      <c r="AB22">
        <v>158.75</v>
      </c>
      <c r="AC22">
        <f t="shared" si="10"/>
        <v>365.72040458439795</v>
      </c>
      <c r="AD22">
        <f>V22-W22</f>
        <v>8.690795847750863</v>
      </c>
      <c r="AE22">
        <v>7.144175824175825</v>
      </c>
      <c r="AF22">
        <v>7.144175824175825</v>
      </c>
      <c r="AG22">
        <v>1.9</v>
      </c>
      <c r="AH22">
        <f t="shared" si="11"/>
        <v>21.812000000000005</v>
      </c>
    </row>
    <row r="23" spans="1:34" ht="12.75">
      <c r="A23">
        <v>2.93</v>
      </c>
      <c r="B23">
        <f>141+1/12</f>
        <v>141.08333333333334</v>
      </c>
      <c r="D23">
        <v>2.46</v>
      </c>
      <c r="F23">
        <v>123</v>
      </c>
      <c r="H23">
        <f t="shared" si="12"/>
        <v>71.59130830489192</v>
      </c>
      <c r="J23">
        <f t="shared" si="0"/>
        <v>2.73</v>
      </c>
      <c r="L23">
        <f t="shared" si="1"/>
        <v>3.1300000000000003</v>
      </c>
      <c r="M23">
        <v>2.73</v>
      </c>
      <c r="N23">
        <v>3.13</v>
      </c>
      <c r="O23">
        <f t="shared" si="2"/>
        <v>140.78333333333333</v>
      </c>
      <c r="P23">
        <f t="shared" si="3"/>
        <v>141.38333333333335</v>
      </c>
      <c r="Q23">
        <v>44.9787007454739</v>
      </c>
      <c r="R23">
        <f t="shared" si="4"/>
        <v>51.7887667887668</v>
      </c>
      <c r="S23">
        <f t="shared" si="5"/>
        <v>43.68</v>
      </c>
      <c r="T23">
        <f t="shared" si="6"/>
        <v>50.080000000000005</v>
      </c>
      <c r="V23">
        <f t="shared" si="7"/>
        <v>48.15130830489192</v>
      </c>
      <c r="W23">
        <f t="shared" si="8"/>
        <v>46.88</v>
      </c>
      <c r="X23">
        <f t="shared" si="9"/>
        <v>1.2713083048919174</v>
      </c>
      <c r="Y23">
        <f>(W23/2)*(A23/2)</f>
        <v>34.339600000000004</v>
      </c>
      <c r="Z23">
        <f>((V23^2)+(W23^2))^(0.5)</f>
        <v>67.20329524266465</v>
      </c>
      <c r="AA23">
        <v>2.93</v>
      </c>
      <c r="AB23">
        <v>141.08333333333334</v>
      </c>
      <c r="AC23">
        <f t="shared" si="10"/>
        <v>320.3738176138484</v>
      </c>
      <c r="AD23">
        <f>V23-W23</f>
        <v>1.2713083048919174</v>
      </c>
      <c r="AE23">
        <v>7.421842818428182</v>
      </c>
      <c r="AF23">
        <v>7.421842818428182</v>
      </c>
      <c r="AG23">
        <v>2</v>
      </c>
      <c r="AH23">
        <f t="shared" si="11"/>
        <v>19.760000000000005</v>
      </c>
    </row>
    <row r="24" spans="1:34" ht="12.75">
      <c r="A24">
        <v>2.48</v>
      </c>
      <c r="B24">
        <f>123+7/12</f>
        <v>123.58333333333333</v>
      </c>
      <c r="D24">
        <v>2.48</v>
      </c>
      <c r="F24">
        <f>123+7/12</f>
        <v>123.58333333333333</v>
      </c>
      <c r="H24">
        <f t="shared" si="12"/>
        <v>69.67198924731183</v>
      </c>
      <c r="J24">
        <f t="shared" si="0"/>
        <v>2.28</v>
      </c>
      <c r="L24">
        <f t="shared" si="1"/>
        <v>2.68</v>
      </c>
      <c r="M24">
        <v>2.28</v>
      </c>
      <c r="N24">
        <v>2.68</v>
      </c>
      <c r="O24">
        <f t="shared" si="2"/>
        <v>123.28333333333333</v>
      </c>
      <c r="P24">
        <f t="shared" si="3"/>
        <v>123.88333333333333</v>
      </c>
      <c r="Q24">
        <v>46.00124378109452</v>
      </c>
      <c r="R24">
        <f t="shared" si="4"/>
        <v>54.33479532163743</v>
      </c>
      <c r="S24">
        <f t="shared" si="5"/>
        <v>36.48</v>
      </c>
      <c r="T24">
        <f t="shared" si="6"/>
        <v>42.88</v>
      </c>
      <c r="V24">
        <f t="shared" si="7"/>
        <v>49.831989247311824</v>
      </c>
      <c r="W24">
        <f t="shared" si="8"/>
        <v>39.68</v>
      </c>
      <c r="X24">
        <f t="shared" si="9"/>
        <v>10.151989247311825</v>
      </c>
      <c r="Y24">
        <f>(W24/2)*(A24/2)</f>
        <v>24.6016</v>
      </c>
      <c r="Z24">
        <f>((V24^2)+(W24^2))^(0.5)</f>
        <v>63.700310457204225</v>
      </c>
      <c r="AA24">
        <v>2.48</v>
      </c>
      <c r="AB24">
        <v>123.58333333333333</v>
      </c>
      <c r="AC24">
        <f t="shared" si="10"/>
        <v>287.8451901194168</v>
      </c>
      <c r="AD24">
        <f>V24-W24</f>
        <v>10.151989247311825</v>
      </c>
      <c r="AE24">
        <v>7.424684014869889</v>
      </c>
      <c r="AF24">
        <v>7.424684014869889</v>
      </c>
      <c r="AG24">
        <v>2.1</v>
      </c>
      <c r="AH24">
        <f t="shared" si="11"/>
        <v>17.388000000000005</v>
      </c>
    </row>
    <row r="25" spans="1:34" ht="12.75">
      <c r="A25">
        <v>2.73</v>
      </c>
      <c r="B25">
        <v>138.75</v>
      </c>
      <c r="D25">
        <v>2.53</v>
      </c>
      <c r="F25">
        <f>123+7/12</f>
        <v>123.58333333333333</v>
      </c>
      <c r="H25">
        <f t="shared" si="12"/>
        <v>72.66417582417583</v>
      </c>
      <c r="J25">
        <f t="shared" si="0"/>
        <v>2.53</v>
      </c>
      <c r="L25">
        <f t="shared" si="1"/>
        <v>2.93</v>
      </c>
      <c r="M25">
        <v>2.53</v>
      </c>
      <c r="N25">
        <v>2.93</v>
      </c>
      <c r="O25">
        <f t="shared" si="2"/>
        <v>138.45</v>
      </c>
      <c r="P25">
        <f t="shared" si="3"/>
        <v>139.05</v>
      </c>
      <c r="Q25">
        <v>47.25255972696245</v>
      </c>
      <c r="R25">
        <f t="shared" si="4"/>
        <v>54.960474308300405</v>
      </c>
      <c r="S25">
        <f t="shared" si="5"/>
        <v>40.48</v>
      </c>
      <c r="T25">
        <f t="shared" si="6"/>
        <v>46.88</v>
      </c>
      <c r="V25">
        <f t="shared" si="7"/>
        <v>50.824175824175825</v>
      </c>
      <c r="W25">
        <f t="shared" si="8"/>
        <v>43.68</v>
      </c>
      <c r="X25">
        <f t="shared" si="9"/>
        <v>7.144175824175825</v>
      </c>
      <c r="Y25">
        <f>(W25/2)*(A25/2)</f>
        <v>29.8116</v>
      </c>
      <c r="Z25">
        <f>((V25^2)+(W25^2))^(0.5)</f>
        <v>67.01521654226552</v>
      </c>
      <c r="AA25">
        <v>2.73</v>
      </c>
      <c r="AB25">
        <v>138.75</v>
      </c>
      <c r="AC25">
        <f t="shared" si="10"/>
        <v>318.5830966696655</v>
      </c>
      <c r="AD25">
        <f>V25-W25</f>
        <v>7.144175824175825</v>
      </c>
      <c r="AE25">
        <v>7.630011947431306</v>
      </c>
      <c r="AF25">
        <v>7.630011947431306</v>
      </c>
      <c r="AG25">
        <v>2.2</v>
      </c>
      <c r="AH25">
        <f t="shared" si="11"/>
        <v>14.695999999999998</v>
      </c>
    </row>
    <row r="26" spans="1:34" ht="12.75">
      <c r="A26">
        <v>2.7</v>
      </c>
      <c r="B26">
        <f>115+1/12</f>
        <v>115.08333333333333</v>
      </c>
      <c r="D26">
        <v>2.55</v>
      </c>
      <c r="F26">
        <f>124+2/12</f>
        <v>124.16666666666667</v>
      </c>
      <c r="H26">
        <f t="shared" si="12"/>
        <v>64.22345679012345</v>
      </c>
      <c r="J26">
        <f t="shared" si="0"/>
        <v>2.5</v>
      </c>
      <c r="L26">
        <f t="shared" si="1"/>
        <v>2.9000000000000004</v>
      </c>
      <c r="M26">
        <v>2.5</v>
      </c>
      <c r="N26">
        <v>2.9</v>
      </c>
      <c r="O26">
        <f t="shared" si="2"/>
        <v>114.78333333333333</v>
      </c>
      <c r="P26">
        <f t="shared" si="3"/>
        <v>115.38333333333333</v>
      </c>
      <c r="Q26">
        <v>39.580459770114935</v>
      </c>
      <c r="R26">
        <f t="shared" si="4"/>
        <v>46.15333333333333</v>
      </c>
      <c r="S26">
        <f t="shared" si="5"/>
        <v>40</v>
      </c>
      <c r="T26">
        <f t="shared" si="6"/>
        <v>46.400000000000006</v>
      </c>
      <c r="V26">
        <f t="shared" si="7"/>
        <v>42.623456790123456</v>
      </c>
      <c r="W26">
        <f t="shared" si="8"/>
        <v>43.2</v>
      </c>
      <c r="X26">
        <f t="shared" si="9"/>
        <v>-0.5765432098765473</v>
      </c>
      <c r="Y26">
        <f>(W26/2)*(A26/2)</f>
        <v>29.160000000000004</v>
      </c>
      <c r="Z26">
        <f>((V26^2)+(W26^2))^(0.5)</f>
        <v>60.68771761023413</v>
      </c>
      <c r="AA26">
        <v>2.7</v>
      </c>
      <c r="AB26">
        <v>115.08333333333333</v>
      </c>
      <c r="AC26">
        <f t="shared" si="10"/>
        <v>261.2627464387098</v>
      </c>
      <c r="AD26">
        <f>V26-W26</f>
        <v>-0.5765432098765473</v>
      </c>
      <c r="AE26">
        <v>8.223208020050123</v>
      </c>
      <c r="AF26">
        <v>8.223208020050123</v>
      </c>
      <c r="AG26">
        <v>2.3</v>
      </c>
      <c r="AH26">
        <f t="shared" si="11"/>
        <v>11.684000000000012</v>
      </c>
    </row>
    <row r="27" spans="1:34" ht="12.75">
      <c r="A27">
        <v>2.01</v>
      </c>
      <c r="B27">
        <f>103+3/12</f>
        <v>103.25</v>
      </c>
      <c r="D27">
        <v>2.56</v>
      </c>
      <c r="F27">
        <v>125</v>
      </c>
      <c r="H27">
        <f t="shared" si="12"/>
        <v>67.4481592039801</v>
      </c>
      <c r="J27">
        <f t="shared" si="0"/>
        <v>1.8099999999999998</v>
      </c>
      <c r="L27">
        <f t="shared" si="1"/>
        <v>2.21</v>
      </c>
      <c r="M27">
        <v>1.81</v>
      </c>
      <c r="N27">
        <v>2.21</v>
      </c>
      <c r="O27">
        <f t="shared" si="2"/>
        <v>102.95</v>
      </c>
      <c r="P27">
        <f t="shared" si="3"/>
        <v>103.55</v>
      </c>
      <c r="Q27">
        <v>46.58371040723982</v>
      </c>
      <c r="R27">
        <f t="shared" si="4"/>
        <v>57.20994475138122</v>
      </c>
      <c r="S27">
        <f t="shared" si="5"/>
        <v>28.959999999999997</v>
      </c>
      <c r="T27">
        <f t="shared" si="6"/>
        <v>35.36</v>
      </c>
      <c r="V27">
        <f t="shared" si="7"/>
        <v>51.368159203980106</v>
      </c>
      <c r="W27">
        <f t="shared" si="8"/>
        <v>32.16</v>
      </c>
      <c r="X27">
        <f t="shared" si="9"/>
        <v>19.20815920398011</v>
      </c>
      <c r="Y27">
        <f>(W27/2)*(A27/2)</f>
        <v>16.160399999999996</v>
      </c>
      <c r="Z27">
        <f>((V27^2)+(W27^2))^(0.5)</f>
        <v>60.60489567687949</v>
      </c>
      <c r="AA27">
        <v>2.01</v>
      </c>
      <c r="AB27">
        <v>103.25</v>
      </c>
      <c r="AC27">
        <f t="shared" si="10"/>
        <v>260.5501303941363</v>
      </c>
      <c r="AD27">
        <f>V27-W27</f>
        <v>19.20815920398011</v>
      </c>
      <c r="AE27">
        <v>8.690795847750863</v>
      </c>
      <c r="AF27">
        <v>8.690795847750863</v>
      </c>
      <c r="AG27">
        <v>2.4</v>
      </c>
      <c r="AH27">
        <f t="shared" si="11"/>
        <v>8.352000000000004</v>
      </c>
    </row>
    <row r="28" spans="1:34" ht="12.75">
      <c r="A28">
        <v>2.91</v>
      </c>
      <c r="B28">
        <v>130</v>
      </c>
      <c r="D28">
        <v>2.63</v>
      </c>
      <c r="F28">
        <f>126+9/12</f>
        <v>126.75</v>
      </c>
      <c r="H28">
        <f t="shared" si="12"/>
        <v>67.95353951890034</v>
      </c>
      <c r="J28">
        <f t="shared" si="0"/>
        <v>2.71</v>
      </c>
      <c r="L28">
        <f t="shared" si="1"/>
        <v>3.1100000000000003</v>
      </c>
      <c r="M28">
        <v>2.71</v>
      </c>
      <c r="N28">
        <v>3.11</v>
      </c>
      <c r="O28">
        <f t="shared" si="2"/>
        <v>129.7</v>
      </c>
      <c r="P28">
        <f t="shared" si="3"/>
        <v>130.3</v>
      </c>
      <c r="Q28">
        <v>41.70418006430867</v>
      </c>
      <c r="R28">
        <f t="shared" si="4"/>
        <v>48.081180811808125</v>
      </c>
      <c r="S28">
        <f t="shared" si="5"/>
        <v>43.36</v>
      </c>
      <c r="T28">
        <f t="shared" si="6"/>
        <v>49.760000000000005</v>
      </c>
      <c r="V28">
        <f t="shared" si="7"/>
        <v>44.67353951890034</v>
      </c>
      <c r="W28">
        <f t="shared" si="8"/>
        <v>46.56</v>
      </c>
      <c r="X28">
        <f t="shared" si="9"/>
        <v>-1.886460481099661</v>
      </c>
      <c r="Y28">
        <f>(W28/2)*(A28/2)</f>
        <v>33.872400000000006</v>
      </c>
      <c r="Z28">
        <f>((V28^2)+(W28^2))^(0.5)</f>
        <v>64.52564399637365</v>
      </c>
      <c r="AA28">
        <v>2.91</v>
      </c>
      <c r="AB28">
        <v>130</v>
      </c>
      <c r="AC28">
        <f t="shared" si="10"/>
        <v>295.3524476325976</v>
      </c>
      <c r="AD28">
        <f>V28-W28</f>
        <v>-1.886460481099661</v>
      </c>
      <c r="AE28">
        <v>8.876666666666672</v>
      </c>
      <c r="AF28">
        <v>8.876666666666672</v>
      </c>
      <c r="AG28">
        <v>2.5</v>
      </c>
      <c r="AH28">
        <f t="shared" si="11"/>
        <v>4.700000000000003</v>
      </c>
    </row>
    <row r="29" spans="1:34" ht="12.75">
      <c r="A29">
        <v>2.37</v>
      </c>
      <c r="B29">
        <v>115.25</v>
      </c>
      <c r="D29">
        <v>2.66</v>
      </c>
      <c r="F29">
        <v>130</v>
      </c>
      <c r="H29">
        <f t="shared" si="12"/>
        <v>67.58869198312236</v>
      </c>
      <c r="J29">
        <f t="shared" si="0"/>
        <v>2.17</v>
      </c>
      <c r="L29">
        <f t="shared" si="1"/>
        <v>2.5700000000000003</v>
      </c>
      <c r="M29">
        <v>2.17</v>
      </c>
      <c r="N29">
        <v>2.57</v>
      </c>
      <c r="O29">
        <f t="shared" si="2"/>
        <v>114.95</v>
      </c>
      <c r="P29">
        <f t="shared" si="3"/>
        <v>115.55</v>
      </c>
      <c r="Q29">
        <v>44.72762645914396</v>
      </c>
      <c r="R29">
        <f t="shared" si="4"/>
        <v>53.24884792626728</v>
      </c>
      <c r="S29">
        <f t="shared" si="5"/>
        <v>34.72</v>
      </c>
      <c r="T29">
        <f t="shared" si="6"/>
        <v>41.120000000000005</v>
      </c>
      <c r="V29">
        <f t="shared" si="7"/>
        <v>48.62869198312236</v>
      </c>
      <c r="W29">
        <f t="shared" si="8"/>
        <v>37.92</v>
      </c>
      <c r="X29">
        <f t="shared" si="9"/>
        <v>10.708691983122357</v>
      </c>
      <c r="Y29">
        <f>(W29/2)*(A29/2)</f>
        <v>22.4676</v>
      </c>
      <c r="Z29">
        <f>((V29^2)+(W29^2))^(0.5)</f>
        <v>61.665842116923926</v>
      </c>
      <c r="AA29">
        <v>2.37</v>
      </c>
      <c r="AB29">
        <v>115.25</v>
      </c>
      <c r="AC29">
        <f t="shared" si="10"/>
        <v>269.75233470799725</v>
      </c>
      <c r="AD29">
        <f>V29-W29</f>
        <v>10.708691983122357</v>
      </c>
      <c r="AE29">
        <v>9.079708029197072</v>
      </c>
      <c r="AF29">
        <v>9.079708029197072</v>
      </c>
      <c r="AG29">
        <v>2.6</v>
      </c>
      <c r="AH29">
        <f t="shared" si="11"/>
        <v>0.7279999999999944</v>
      </c>
    </row>
    <row r="30" spans="1:31" ht="12.75">
      <c r="A30">
        <v>2.91</v>
      </c>
      <c r="B30">
        <f>150+5/12</f>
        <v>150.41666666666666</v>
      </c>
      <c r="D30">
        <v>2.66</v>
      </c>
      <c r="F30">
        <f>132+3/12</f>
        <v>132.25</v>
      </c>
      <c r="H30">
        <f t="shared" si="12"/>
        <v>74.96957617411226</v>
      </c>
      <c r="J30">
        <f t="shared" si="0"/>
        <v>2.71</v>
      </c>
      <c r="L30">
        <f t="shared" si="1"/>
        <v>3.1100000000000003</v>
      </c>
      <c r="M30">
        <v>2.71</v>
      </c>
      <c r="N30">
        <v>3.11</v>
      </c>
      <c r="O30">
        <f t="shared" si="2"/>
        <v>150.11666666666665</v>
      </c>
      <c r="P30">
        <f t="shared" si="3"/>
        <v>150.71666666666667</v>
      </c>
      <c r="Q30">
        <v>48.2690246516613</v>
      </c>
      <c r="R30">
        <f t="shared" si="4"/>
        <v>55.615006150061504</v>
      </c>
      <c r="S30">
        <f t="shared" si="5"/>
        <v>43.36</v>
      </c>
      <c r="T30">
        <f t="shared" si="6"/>
        <v>49.760000000000005</v>
      </c>
      <c r="V30">
        <f t="shared" si="7"/>
        <v>51.689576174112254</v>
      </c>
      <c r="W30">
        <f t="shared" si="8"/>
        <v>46.56</v>
      </c>
      <c r="X30">
        <f t="shared" si="9"/>
        <v>5.129576174112252</v>
      </c>
      <c r="Y30">
        <f>(W30/2)*(A30/2)</f>
        <v>33.872400000000006</v>
      </c>
      <c r="Z30">
        <f>((V30^2)+(W30^2))^(0.5)</f>
        <v>69.56756345495617</v>
      </c>
      <c r="AA30">
        <v>2.91</v>
      </c>
      <c r="AB30">
        <v>150.41666666666666</v>
      </c>
      <c r="AC30">
        <f t="shared" si="10"/>
        <v>343.3123799713979</v>
      </c>
      <c r="AD30">
        <f>V30-W30</f>
        <v>5.129576174112252</v>
      </c>
      <c r="AE30">
        <v>10.151989247311825</v>
      </c>
    </row>
    <row r="31" spans="1:31" ht="12.75">
      <c r="A31">
        <v>2.44</v>
      </c>
      <c r="B31">
        <f>116+11/12</f>
        <v>116.91666666666667</v>
      </c>
      <c r="D31">
        <v>2.69</v>
      </c>
      <c r="F31">
        <f>134+7/12</f>
        <v>134.58333333333334</v>
      </c>
      <c r="H31">
        <f t="shared" si="12"/>
        <v>67.43666666666667</v>
      </c>
      <c r="J31">
        <f t="shared" si="0"/>
        <v>2.2399999999999998</v>
      </c>
      <c r="L31">
        <f t="shared" si="1"/>
        <v>2.64</v>
      </c>
      <c r="M31">
        <v>2.24</v>
      </c>
      <c r="N31">
        <v>2.64</v>
      </c>
      <c r="O31">
        <f t="shared" si="2"/>
        <v>116.61666666666667</v>
      </c>
      <c r="P31">
        <f t="shared" si="3"/>
        <v>117.21666666666667</v>
      </c>
      <c r="Q31">
        <v>44.1729797979798</v>
      </c>
      <c r="R31">
        <f t="shared" si="4"/>
        <v>52.32886904761905</v>
      </c>
      <c r="S31">
        <f t="shared" si="5"/>
        <v>35.839999999999996</v>
      </c>
      <c r="T31">
        <f t="shared" si="6"/>
        <v>42.24</v>
      </c>
      <c r="V31">
        <f t="shared" si="7"/>
        <v>47.91666666666667</v>
      </c>
      <c r="W31">
        <f t="shared" si="8"/>
        <v>39.04</v>
      </c>
      <c r="X31">
        <f t="shared" si="9"/>
        <v>8.876666666666672</v>
      </c>
      <c r="Y31">
        <f>(W31/2)*(A31/2)</f>
        <v>23.8144</v>
      </c>
      <c r="Z31">
        <f>((V31^2)+(W31^2))^(0.5)</f>
        <v>61.80718845283649</v>
      </c>
      <c r="AA31">
        <v>2.44</v>
      </c>
      <c r="AB31">
        <v>116.91666666666667</v>
      </c>
      <c r="AC31">
        <f t="shared" si="10"/>
        <v>270.9903686215278</v>
      </c>
      <c r="AD31">
        <f>V31-W31</f>
        <v>8.876666666666672</v>
      </c>
      <c r="AE31">
        <v>10.646493184634444</v>
      </c>
    </row>
    <row r="32" spans="1:31" ht="12.75">
      <c r="A32">
        <v>2.66</v>
      </c>
      <c r="B32">
        <v>149.5</v>
      </c>
      <c r="D32">
        <v>2.69</v>
      </c>
      <c r="F32">
        <f>135+1/12</f>
        <v>135.08333333333334</v>
      </c>
      <c r="H32">
        <f t="shared" si="12"/>
        <v>77.483007518797</v>
      </c>
      <c r="J32">
        <f t="shared" si="0"/>
        <v>2.46</v>
      </c>
      <c r="L32">
        <f t="shared" si="1"/>
        <v>2.8600000000000003</v>
      </c>
      <c r="M32">
        <v>2.46</v>
      </c>
      <c r="N32">
        <v>2.86</v>
      </c>
      <c r="O32">
        <f t="shared" si="2"/>
        <v>149.2</v>
      </c>
      <c r="P32">
        <f t="shared" si="3"/>
        <v>149.8</v>
      </c>
      <c r="Q32">
        <v>52.16783216783216</v>
      </c>
      <c r="R32">
        <f t="shared" si="4"/>
        <v>60.894308943089435</v>
      </c>
      <c r="S32">
        <f t="shared" si="5"/>
        <v>39.36</v>
      </c>
      <c r="T32">
        <f t="shared" si="6"/>
        <v>45.760000000000005</v>
      </c>
      <c r="V32">
        <f t="shared" si="7"/>
        <v>56.20300751879699</v>
      </c>
      <c r="W32">
        <f t="shared" si="8"/>
        <v>42.56</v>
      </c>
      <c r="X32">
        <f t="shared" si="9"/>
        <v>13.643007518796985</v>
      </c>
      <c r="Y32">
        <f>(W32/2)*(A32/2)</f>
        <v>28.302400000000002</v>
      </c>
      <c r="Z32">
        <f>((V32^2)+(W32^2))^(0.5)</f>
        <v>70.49916066279053</v>
      </c>
      <c r="AA32">
        <v>2.66</v>
      </c>
      <c r="AB32">
        <v>149.5</v>
      </c>
      <c r="AC32">
        <f t="shared" si="10"/>
        <v>352.56871421682973</v>
      </c>
      <c r="AD32">
        <f>V32-W32</f>
        <v>13.643007518796985</v>
      </c>
      <c r="AE32">
        <v>10.70015625</v>
      </c>
    </row>
    <row r="33" spans="1:31" ht="12.75">
      <c r="A33">
        <v>2.98</v>
      </c>
      <c r="B33">
        <f>136+5/12</f>
        <v>136.41666666666666</v>
      </c>
      <c r="D33">
        <v>2.7</v>
      </c>
      <c r="F33">
        <v>135.75</v>
      </c>
      <c r="H33">
        <f t="shared" si="12"/>
        <v>69.61740492170021</v>
      </c>
      <c r="J33">
        <f t="shared" si="0"/>
        <v>2.78</v>
      </c>
      <c r="L33">
        <f t="shared" si="1"/>
        <v>3.18</v>
      </c>
      <c r="M33">
        <v>2.78</v>
      </c>
      <c r="N33">
        <v>3.18</v>
      </c>
      <c r="O33">
        <f t="shared" si="2"/>
        <v>136.11666666666665</v>
      </c>
      <c r="P33">
        <f t="shared" si="3"/>
        <v>136.71666666666667</v>
      </c>
      <c r="Q33">
        <v>42.80398322851152</v>
      </c>
      <c r="R33">
        <f t="shared" si="4"/>
        <v>49.178657074340535</v>
      </c>
      <c r="S33">
        <f t="shared" si="5"/>
        <v>44.48</v>
      </c>
      <c r="T33">
        <f t="shared" si="6"/>
        <v>50.88</v>
      </c>
      <c r="V33">
        <f t="shared" si="7"/>
        <v>45.777404921700224</v>
      </c>
      <c r="W33">
        <f t="shared" si="8"/>
        <v>47.68</v>
      </c>
      <c r="X33">
        <f t="shared" si="9"/>
        <v>-1.9025950782997754</v>
      </c>
      <c r="Y33">
        <f>(W33/2)*(A33/2)</f>
        <v>35.5216</v>
      </c>
      <c r="Z33">
        <f>((V33^2)+(W33^2))^(0.5)</f>
        <v>66.09805747043785</v>
      </c>
      <c r="AA33">
        <v>2.98</v>
      </c>
      <c r="AB33">
        <v>136.41666666666666</v>
      </c>
      <c r="AC33">
        <f t="shared" si="10"/>
        <v>309.92261772185134</v>
      </c>
      <c r="AD33">
        <f>V33-W33</f>
        <v>-1.9025950782997754</v>
      </c>
      <c r="AE33">
        <v>10.708691983122357</v>
      </c>
    </row>
    <row r="34" spans="1:31" ht="12.75">
      <c r="A34">
        <v>1.87</v>
      </c>
      <c r="B34">
        <v>98</v>
      </c>
      <c r="D34">
        <v>2.73</v>
      </c>
      <c r="F34">
        <v>136</v>
      </c>
      <c r="H34">
        <f t="shared" si="12"/>
        <v>67.36641711229946</v>
      </c>
      <c r="J34">
        <f t="shared" si="0"/>
        <v>1.6700000000000002</v>
      </c>
      <c r="L34">
        <f t="shared" si="1"/>
        <v>2.0700000000000003</v>
      </c>
      <c r="M34">
        <v>1.67</v>
      </c>
      <c r="N34">
        <v>2.07</v>
      </c>
      <c r="O34">
        <f t="shared" si="2"/>
        <v>97.7</v>
      </c>
      <c r="P34">
        <f t="shared" si="3"/>
        <v>98.3</v>
      </c>
      <c r="Q34">
        <v>47.19806763285024</v>
      </c>
      <c r="R34">
        <f t="shared" si="4"/>
        <v>58.86227544910179</v>
      </c>
      <c r="S34">
        <f t="shared" si="5"/>
        <v>26.720000000000002</v>
      </c>
      <c r="T34">
        <f t="shared" si="6"/>
        <v>33.120000000000005</v>
      </c>
      <c r="V34">
        <f t="shared" si="7"/>
        <v>52.406417112299465</v>
      </c>
      <c r="W34">
        <f t="shared" si="8"/>
        <v>29.92</v>
      </c>
      <c r="X34">
        <f t="shared" si="9"/>
        <v>22.486417112299463</v>
      </c>
      <c r="Y34">
        <f>(W34/2)*(A34/2)</f>
        <v>13.987600000000002</v>
      </c>
      <c r="Z34">
        <f>((V34^2)+(W34^2))^(0.5)</f>
        <v>60.34599369095114</v>
      </c>
      <c r="AA34">
        <v>1.87</v>
      </c>
      <c r="AB34">
        <v>98</v>
      </c>
      <c r="AC34">
        <f t="shared" si="10"/>
        <v>258.3287633382711</v>
      </c>
      <c r="AD34">
        <f>V34-W34</f>
        <v>22.486417112299463</v>
      </c>
      <c r="AE34">
        <v>12.164390243902439</v>
      </c>
    </row>
    <row r="35" spans="1:31" ht="12.75">
      <c r="A35">
        <v>3.34</v>
      </c>
      <c r="B35">
        <f>141+10/12</f>
        <v>141.83333333333334</v>
      </c>
      <c r="D35">
        <v>2.73</v>
      </c>
      <c r="F35">
        <f>136+5/12</f>
        <v>136.41666666666666</v>
      </c>
      <c r="H35">
        <f t="shared" si="12"/>
        <v>69.18506986027944</v>
      </c>
      <c r="J35">
        <f t="shared" si="0"/>
        <v>3.1399999999999997</v>
      </c>
      <c r="L35">
        <f t="shared" si="1"/>
        <v>3.54</v>
      </c>
      <c r="M35">
        <v>3.14</v>
      </c>
      <c r="N35">
        <v>3.54</v>
      </c>
      <c r="O35">
        <f t="shared" si="2"/>
        <v>141.53333333333333</v>
      </c>
      <c r="P35">
        <f t="shared" si="3"/>
        <v>142.13333333333335</v>
      </c>
      <c r="Q35">
        <v>39.98116760828625</v>
      </c>
      <c r="R35">
        <f t="shared" si="4"/>
        <v>45.26539278131636</v>
      </c>
      <c r="S35">
        <f t="shared" si="5"/>
        <v>50.239999999999995</v>
      </c>
      <c r="T35">
        <f t="shared" si="6"/>
        <v>56.64</v>
      </c>
      <c r="V35">
        <f t="shared" si="7"/>
        <v>42.46506986027945</v>
      </c>
      <c r="W35">
        <f t="shared" si="8"/>
        <v>53.44</v>
      </c>
      <c r="X35">
        <f t="shared" si="9"/>
        <v>-10.974930139720549</v>
      </c>
      <c r="Y35">
        <f>(W35/2)*(A35/2)</f>
        <v>44.6224</v>
      </c>
      <c r="Z35">
        <f>((V35^2)+(W35^2))^(0.5)</f>
        <v>68.25771574143405</v>
      </c>
      <c r="AA35">
        <v>3.34</v>
      </c>
      <c r="AB35">
        <v>141.83333333333334</v>
      </c>
      <c r="AC35">
        <f t="shared" si="10"/>
        <v>330.5060241000375</v>
      </c>
      <c r="AD35">
        <f>V35-W35</f>
        <v>-10.974930139720549</v>
      </c>
      <c r="AE35">
        <v>12.431617440225033</v>
      </c>
    </row>
    <row r="36" spans="1:31" ht="12.75">
      <c r="A36">
        <v>2.79</v>
      </c>
      <c r="B36">
        <f>139+4/12</f>
        <v>139.33333333333334</v>
      </c>
      <c r="D36">
        <v>2.74</v>
      </c>
      <c r="F36">
        <f>138+5/12</f>
        <v>138.41666666666666</v>
      </c>
      <c r="H36">
        <f t="shared" si="12"/>
        <v>72.26026284348865</v>
      </c>
      <c r="J36">
        <f t="shared" si="0"/>
        <v>2.59</v>
      </c>
      <c r="L36">
        <f t="shared" si="1"/>
        <v>2.99</v>
      </c>
      <c r="M36">
        <v>2.59</v>
      </c>
      <c r="N36">
        <v>2.99</v>
      </c>
      <c r="O36">
        <f t="shared" si="2"/>
        <v>139.03333333333333</v>
      </c>
      <c r="P36">
        <f t="shared" si="3"/>
        <v>139.63333333333335</v>
      </c>
      <c r="Q36">
        <v>46.499442586399105</v>
      </c>
      <c r="R36">
        <f t="shared" si="4"/>
        <v>53.91248391248392</v>
      </c>
      <c r="S36">
        <f t="shared" si="5"/>
        <v>41.44</v>
      </c>
      <c r="T36">
        <f t="shared" si="6"/>
        <v>47.84</v>
      </c>
      <c r="V36">
        <f t="shared" si="7"/>
        <v>49.940262843488654</v>
      </c>
      <c r="W36">
        <f t="shared" si="8"/>
        <v>44.64</v>
      </c>
      <c r="X36">
        <f t="shared" si="9"/>
        <v>5.300262843488653</v>
      </c>
      <c r="Y36">
        <f>(W36/2)*(A36/2)</f>
        <v>31.136400000000002</v>
      </c>
      <c r="Z36">
        <f>((V36^2)+(W36^2))^(0.5)</f>
        <v>66.98327741217753</v>
      </c>
      <c r="AA36">
        <v>2.79</v>
      </c>
      <c r="AB36">
        <v>139.33333333333334</v>
      </c>
      <c r="AC36">
        <f t="shared" si="10"/>
        <v>318.2794986884432</v>
      </c>
      <c r="AD36">
        <f>V36-W36</f>
        <v>5.300262843488653</v>
      </c>
      <c r="AE36">
        <v>12.560329218106993</v>
      </c>
    </row>
    <row r="37" spans="1:31" ht="12.75">
      <c r="A37">
        <v>2.43</v>
      </c>
      <c r="B37">
        <v>125</v>
      </c>
      <c r="D37">
        <v>2.79</v>
      </c>
      <c r="F37">
        <v>138.75</v>
      </c>
      <c r="H37">
        <f t="shared" si="12"/>
        <v>70.880329218107</v>
      </c>
      <c r="J37">
        <f t="shared" si="0"/>
        <v>2.23</v>
      </c>
      <c r="L37">
        <f t="shared" si="1"/>
        <v>2.6300000000000003</v>
      </c>
      <c r="M37">
        <v>2.23</v>
      </c>
      <c r="N37">
        <v>2.63</v>
      </c>
      <c r="O37">
        <f t="shared" si="2"/>
        <v>124.7</v>
      </c>
      <c r="P37">
        <f t="shared" si="3"/>
        <v>125.3</v>
      </c>
      <c r="Q37">
        <v>47.41444866920152</v>
      </c>
      <c r="R37">
        <f t="shared" si="4"/>
        <v>56.18834080717489</v>
      </c>
      <c r="S37">
        <f t="shared" si="5"/>
        <v>35.68</v>
      </c>
      <c r="T37">
        <f t="shared" si="6"/>
        <v>42.080000000000005</v>
      </c>
      <c r="V37">
        <f t="shared" si="7"/>
        <v>51.440329218106996</v>
      </c>
      <c r="W37">
        <f t="shared" si="8"/>
        <v>38.88</v>
      </c>
      <c r="X37">
        <f t="shared" si="9"/>
        <v>12.560329218106993</v>
      </c>
      <c r="Y37">
        <f>(W37/2)*(A37/2)</f>
        <v>23.619600000000002</v>
      </c>
      <c r="Z37">
        <f>((V37^2)+(W37^2))^(0.5)</f>
        <v>64.48070928632247</v>
      </c>
      <c r="AA37">
        <v>2.43</v>
      </c>
      <c r="AB37">
        <v>125</v>
      </c>
      <c r="AC37">
        <f t="shared" si="10"/>
        <v>294.94123265789426</v>
      </c>
      <c r="AD37">
        <f>V37-W37</f>
        <v>12.560329218106993</v>
      </c>
      <c r="AE37">
        <v>13.643007518796985</v>
      </c>
    </row>
    <row r="38" spans="1:31" ht="12.75">
      <c r="A38">
        <v>2.46</v>
      </c>
      <c r="B38">
        <f>115+1/12</f>
        <v>115.08333333333333</v>
      </c>
      <c r="D38">
        <v>2.79</v>
      </c>
      <c r="F38">
        <f>139+4/12</f>
        <v>139.33333333333334</v>
      </c>
      <c r="H38">
        <f t="shared" si="12"/>
        <v>66.46184281842818</v>
      </c>
      <c r="J38">
        <f t="shared" si="0"/>
        <v>2.26</v>
      </c>
      <c r="L38">
        <f t="shared" si="1"/>
        <v>2.66</v>
      </c>
      <c r="M38">
        <v>2.26</v>
      </c>
      <c r="N38">
        <v>2.66</v>
      </c>
      <c r="O38">
        <f t="shared" si="2"/>
        <v>114.78333333333333</v>
      </c>
      <c r="P38">
        <f t="shared" si="3"/>
        <v>115.38333333333333</v>
      </c>
      <c r="Q38">
        <v>43.1516290726817</v>
      </c>
      <c r="R38">
        <f t="shared" si="4"/>
        <v>51.054572271386434</v>
      </c>
      <c r="S38">
        <f t="shared" si="5"/>
        <v>36.16</v>
      </c>
      <c r="T38">
        <f t="shared" si="6"/>
        <v>42.56</v>
      </c>
      <c r="V38">
        <f t="shared" si="7"/>
        <v>46.78184281842818</v>
      </c>
      <c r="W38">
        <f t="shared" si="8"/>
        <v>39.36</v>
      </c>
      <c r="X38">
        <f t="shared" si="9"/>
        <v>7.421842818428182</v>
      </c>
      <c r="Y38">
        <f>(W38/2)*(A38/2)</f>
        <v>24.2064</v>
      </c>
      <c r="Z38">
        <f>((V38^2)+(W38^2))^(0.5)</f>
        <v>61.13714433540481</v>
      </c>
      <c r="AA38">
        <v>2.46</v>
      </c>
      <c r="AB38">
        <v>115.08333333333333</v>
      </c>
      <c r="AC38">
        <f t="shared" si="10"/>
        <v>265.14667024056354</v>
      </c>
      <c r="AD38">
        <f>V38-W38</f>
        <v>7.421842818428182</v>
      </c>
      <c r="AE38">
        <v>14.5320238095238</v>
      </c>
    </row>
    <row r="39" spans="1:31" ht="12.75">
      <c r="A39">
        <v>2.98</v>
      </c>
      <c r="B39">
        <f>150+7/12</f>
        <v>150.58333333333334</v>
      </c>
      <c r="D39">
        <v>2.89</v>
      </c>
      <c r="F39">
        <f>141+1/12</f>
        <v>141.08333333333334</v>
      </c>
      <c r="H39">
        <f t="shared" si="12"/>
        <v>74.37131991051454</v>
      </c>
      <c r="J39">
        <f t="shared" si="0"/>
        <v>2.78</v>
      </c>
      <c r="L39">
        <f t="shared" si="1"/>
        <v>3.18</v>
      </c>
      <c r="M39">
        <v>2.78</v>
      </c>
      <c r="N39">
        <v>3.18</v>
      </c>
      <c r="O39">
        <f t="shared" si="2"/>
        <v>150.28333333333333</v>
      </c>
      <c r="P39">
        <f t="shared" si="3"/>
        <v>150.88333333333335</v>
      </c>
      <c r="Q39">
        <v>47.25890985324947</v>
      </c>
      <c r="R39">
        <f t="shared" si="4"/>
        <v>54.27458033573143</v>
      </c>
      <c r="S39">
        <f t="shared" si="5"/>
        <v>44.48</v>
      </c>
      <c r="T39">
        <f t="shared" si="6"/>
        <v>50.88</v>
      </c>
      <c r="V39">
        <f t="shared" si="7"/>
        <v>50.53131991051455</v>
      </c>
      <c r="W39">
        <f t="shared" si="8"/>
        <v>47.68</v>
      </c>
      <c r="X39">
        <f t="shared" si="9"/>
        <v>2.8513199105145475</v>
      </c>
      <c r="Y39">
        <f>(W39/2)*(A39/2)</f>
        <v>35.5216</v>
      </c>
      <c r="Z39">
        <f>((V39^2)+(W39^2))^(0.5)</f>
        <v>69.47515161479508</v>
      </c>
      <c r="AA39">
        <v>2.98</v>
      </c>
      <c r="AB39">
        <v>150.58333333333334</v>
      </c>
      <c r="AC39">
        <f t="shared" si="10"/>
        <v>342.4008903315685</v>
      </c>
      <c r="AD39">
        <f>V39-W39</f>
        <v>2.8513199105145475</v>
      </c>
      <c r="AE39">
        <v>15.553183856502244</v>
      </c>
    </row>
    <row r="40" spans="1:31" ht="12.75">
      <c r="A40">
        <v>1.92</v>
      </c>
      <c r="B40">
        <v>97</v>
      </c>
      <c r="D40">
        <v>2.91</v>
      </c>
      <c r="F40">
        <f>141+5/12</f>
        <v>141.41666666666666</v>
      </c>
      <c r="H40">
        <f t="shared" si="12"/>
        <v>65.88083333333333</v>
      </c>
      <c r="J40">
        <f t="shared" si="0"/>
        <v>1.72</v>
      </c>
      <c r="L40">
        <f t="shared" si="1"/>
        <v>2.12</v>
      </c>
      <c r="M40">
        <v>1.72</v>
      </c>
      <c r="N40">
        <v>2.12</v>
      </c>
      <c r="O40">
        <f t="shared" si="2"/>
        <v>96.7</v>
      </c>
      <c r="P40">
        <f t="shared" si="3"/>
        <v>97.3</v>
      </c>
      <c r="Q40">
        <v>45.61320754716981</v>
      </c>
      <c r="R40">
        <f t="shared" si="4"/>
        <v>56.56976744186046</v>
      </c>
      <c r="S40">
        <f t="shared" si="5"/>
        <v>27.52</v>
      </c>
      <c r="T40">
        <f t="shared" si="6"/>
        <v>33.92</v>
      </c>
      <c r="V40">
        <f t="shared" si="7"/>
        <v>50.520833333333336</v>
      </c>
      <c r="W40">
        <f t="shared" si="8"/>
        <v>30.72</v>
      </c>
      <c r="X40">
        <f t="shared" si="9"/>
        <v>19.800833333333337</v>
      </c>
      <c r="Y40">
        <f>(W40/2)*(A40/2)</f>
        <v>14.7456</v>
      </c>
      <c r="Z40">
        <f>((V40^2)+(W40^2))^(0.5)</f>
        <v>59.12759931448634</v>
      </c>
      <c r="AA40">
        <v>1.92</v>
      </c>
      <c r="AB40">
        <v>97</v>
      </c>
      <c r="AC40">
        <f t="shared" si="10"/>
        <v>248.00267848676222</v>
      </c>
      <c r="AD40">
        <f>V40-W40</f>
        <v>19.800833333333337</v>
      </c>
      <c r="AE40">
        <v>15.760057224606577</v>
      </c>
    </row>
    <row r="41" spans="1:31" ht="12.75">
      <c r="A41">
        <v>2.69</v>
      </c>
      <c r="B41">
        <v>135.75</v>
      </c>
      <c r="D41">
        <v>2.91</v>
      </c>
      <c r="F41">
        <f>141+10/12</f>
        <v>141.83333333333334</v>
      </c>
      <c r="H41">
        <f t="shared" si="12"/>
        <v>71.98468401486988</v>
      </c>
      <c r="J41">
        <f t="shared" si="0"/>
        <v>2.4899999999999998</v>
      </c>
      <c r="L41">
        <f t="shared" si="1"/>
        <v>2.89</v>
      </c>
      <c r="M41">
        <v>2.49</v>
      </c>
      <c r="N41">
        <v>2.89</v>
      </c>
      <c r="O41">
        <f t="shared" si="2"/>
        <v>135.45</v>
      </c>
      <c r="P41">
        <f t="shared" si="3"/>
        <v>136.05</v>
      </c>
      <c r="Q41">
        <v>46.86851211072664</v>
      </c>
      <c r="R41">
        <f t="shared" si="4"/>
        <v>54.638554216867476</v>
      </c>
      <c r="S41">
        <f t="shared" si="5"/>
        <v>39.839999999999996</v>
      </c>
      <c r="T41">
        <f t="shared" si="6"/>
        <v>46.24</v>
      </c>
      <c r="V41">
        <f t="shared" si="7"/>
        <v>50.46468401486989</v>
      </c>
      <c r="W41">
        <f t="shared" si="8"/>
        <v>43.04</v>
      </c>
      <c r="X41">
        <f t="shared" si="9"/>
        <v>7.424684014869889</v>
      </c>
      <c r="Y41">
        <f>(W41/2)*(A41/2)</f>
        <v>28.944399999999998</v>
      </c>
      <c r="Z41">
        <f>((V41^2)+(W41^2))^(0.5)</f>
        <v>66.3259069498538</v>
      </c>
      <c r="AA41">
        <v>2.69</v>
      </c>
      <c r="AB41">
        <v>135.75</v>
      </c>
      <c r="AC41">
        <f t="shared" si="10"/>
        <v>312.0629958523722</v>
      </c>
      <c r="AD41">
        <f>V41-W41</f>
        <v>7.424684014869889</v>
      </c>
      <c r="AE41">
        <v>15.964705882352945</v>
      </c>
    </row>
    <row r="42" spans="1:31" ht="12.75">
      <c r="A42">
        <v>2.63</v>
      </c>
      <c r="B42">
        <v>123</v>
      </c>
      <c r="D42">
        <v>2.93</v>
      </c>
      <c r="F42">
        <f>141+11/12</f>
        <v>141.91666666666666</v>
      </c>
      <c r="H42">
        <f t="shared" si="12"/>
        <v>67.8080608365019</v>
      </c>
      <c r="J42">
        <f t="shared" si="0"/>
        <v>2.4299999999999997</v>
      </c>
      <c r="L42">
        <f t="shared" si="1"/>
        <v>2.83</v>
      </c>
      <c r="M42">
        <v>2.43</v>
      </c>
      <c r="N42">
        <v>2.83</v>
      </c>
      <c r="O42">
        <f t="shared" si="2"/>
        <v>122.7</v>
      </c>
      <c r="P42">
        <f t="shared" si="3"/>
        <v>123.3</v>
      </c>
      <c r="Q42">
        <v>43.35689045936396</v>
      </c>
      <c r="R42">
        <f t="shared" si="4"/>
        <v>50.74074074074075</v>
      </c>
      <c r="S42">
        <f t="shared" si="5"/>
        <v>38.879999999999995</v>
      </c>
      <c r="T42">
        <f t="shared" si="6"/>
        <v>45.28</v>
      </c>
      <c r="V42">
        <f t="shared" si="7"/>
        <v>46.7680608365019</v>
      </c>
      <c r="W42">
        <f t="shared" si="8"/>
        <v>42.08</v>
      </c>
      <c r="X42">
        <f t="shared" si="9"/>
        <v>4.688060836501904</v>
      </c>
      <c r="Y42">
        <f>(W42/2)*(A42/2)</f>
        <v>27.667599999999997</v>
      </c>
      <c r="Z42">
        <f>((V42^2)+(W42^2))^(0.5)</f>
        <v>62.91246231397037</v>
      </c>
      <c r="AA42">
        <v>2.63</v>
      </c>
      <c r="AB42">
        <v>123</v>
      </c>
      <c r="AC42">
        <f t="shared" si="10"/>
        <v>280.7690583032283</v>
      </c>
      <c r="AD42">
        <f>V42-W42</f>
        <v>4.688060836501904</v>
      </c>
      <c r="AE42">
        <v>16.01041487839771</v>
      </c>
    </row>
    <row r="43" spans="1:31" ht="12.75">
      <c r="A43">
        <v>2.53</v>
      </c>
      <c r="B43">
        <f>119+1/12</f>
        <v>119.08333333333333</v>
      </c>
      <c r="D43">
        <v>2.97</v>
      </c>
      <c r="F43">
        <f>142+2/12</f>
        <v>142.16666666666666</v>
      </c>
      <c r="H43">
        <f t="shared" si="12"/>
        <v>67.30851119894598</v>
      </c>
      <c r="J43">
        <f t="shared" si="0"/>
        <v>2.3299999999999996</v>
      </c>
      <c r="L43">
        <f t="shared" si="1"/>
        <v>2.73</v>
      </c>
      <c r="M43">
        <v>2.33</v>
      </c>
      <c r="N43">
        <v>2.73</v>
      </c>
      <c r="O43">
        <f t="shared" si="2"/>
        <v>118.78333333333333</v>
      </c>
      <c r="P43">
        <f t="shared" si="3"/>
        <v>119.38333333333333</v>
      </c>
      <c r="Q43">
        <v>43.51037851037851</v>
      </c>
      <c r="R43">
        <f t="shared" si="4"/>
        <v>51.23748211731045</v>
      </c>
      <c r="S43">
        <f t="shared" si="5"/>
        <v>37.279999999999994</v>
      </c>
      <c r="T43">
        <f t="shared" si="6"/>
        <v>43.68</v>
      </c>
      <c r="V43">
        <f t="shared" si="7"/>
        <v>47.068511198945984</v>
      </c>
      <c r="W43">
        <f t="shared" si="8"/>
        <v>40.48</v>
      </c>
      <c r="X43">
        <f t="shared" si="9"/>
        <v>6.588511198945987</v>
      </c>
      <c r="Y43">
        <f>(W43/2)*(A43/2)</f>
        <v>25.603599999999997</v>
      </c>
      <c r="Z43">
        <f>((V43^2)+(W43^2))^(0.5)</f>
        <v>62.081198011034736</v>
      </c>
      <c r="AA43">
        <v>2.53</v>
      </c>
      <c r="AB43">
        <v>119.08333333333333</v>
      </c>
      <c r="AC43">
        <f t="shared" si="10"/>
        <v>273.39845570380123</v>
      </c>
      <c r="AD43">
        <f>V43-W43</f>
        <v>6.588511198945987</v>
      </c>
      <c r="AE43">
        <v>16.31898894154819</v>
      </c>
    </row>
    <row r="44" spans="1:31" ht="12.75">
      <c r="A44">
        <v>2.37</v>
      </c>
      <c r="B44">
        <f>119+4/12</f>
        <v>119.33333333333333</v>
      </c>
      <c r="D44">
        <v>2.98</v>
      </c>
      <c r="F44">
        <f>144+5/12</f>
        <v>144.41666666666666</v>
      </c>
      <c r="H44">
        <f t="shared" si="12"/>
        <v>69.31161744022502</v>
      </c>
      <c r="J44">
        <f t="shared" si="0"/>
        <v>2.17</v>
      </c>
      <c r="L44">
        <f t="shared" si="1"/>
        <v>2.5700000000000003</v>
      </c>
      <c r="M44">
        <v>2.17</v>
      </c>
      <c r="N44">
        <v>2.57</v>
      </c>
      <c r="O44">
        <f t="shared" si="2"/>
        <v>119.03333333333333</v>
      </c>
      <c r="P44">
        <f t="shared" si="3"/>
        <v>119.63333333333333</v>
      </c>
      <c r="Q44">
        <v>46.316472114137476</v>
      </c>
      <c r="R44">
        <f t="shared" si="4"/>
        <v>55.13056835637481</v>
      </c>
      <c r="S44">
        <f t="shared" si="5"/>
        <v>34.72</v>
      </c>
      <c r="T44">
        <f t="shared" si="6"/>
        <v>41.120000000000005</v>
      </c>
      <c r="V44">
        <f t="shared" si="7"/>
        <v>50.351617440225034</v>
      </c>
      <c r="W44">
        <f t="shared" si="8"/>
        <v>37.92</v>
      </c>
      <c r="X44">
        <f t="shared" si="9"/>
        <v>12.431617440225033</v>
      </c>
      <c r="Y44">
        <f>(W44/2)*(A44/2)</f>
        <v>22.4676</v>
      </c>
      <c r="Z44">
        <f>((V44^2)+(W44^2))^(0.5)</f>
        <v>63.033417953072906</v>
      </c>
      <c r="AA44">
        <v>2.37</v>
      </c>
      <c r="AB44">
        <v>119.33333333333333</v>
      </c>
      <c r="AC44">
        <f t="shared" si="10"/>
        <v>281.849710561943</v>
      </c>
      <c r="AD44">
        <f>V44-W44</f>
        <v>12.431617440225033</v>
      </c>
      <c r="AE44">
        <v>16.370877192982462</v>
      </c>
    </row>
    <row r="45" spans="1:31" ht="12.75">
      <c r="A45">
        <v>2.33</v>
      </c>
      <c r="B45">
        <f>123+7/12</f>
        <v>123.58333333333333</v>
      </c>
      <c r="D45">
        <v>2.98</v>
      </c>
      <c r="F45">
        <f>144+9/12</f>
        <v>144.75</v>
      </c>
      <c r="H45">
        <f t="shared" si="12"/>
        <v>71.68005722460657</v>
      </c>
      <c r="J45">
        <f t="shared" si="0"/>
        <v>2.13</v>
      </c>
      <c r="L45">
        <f t="shared" si="1"/>
        <v>2.5300000000000002</v>
      </c>
      <c r="M45">
        <v>2.13</v>
      </c>
      <c r="N45">
        <v>2.53</v>
      </c>
      <c r="O45">
        <f t="shared" si="2"/>
        <v>123.28333333333333</v>
      </c>
      <c r="P45">
        <f t="shared" si="3"/>
        <v>123.88333333333333</v>
      </c>
      <c r="Q45">
        <v>48.728590250329376</v>
      </c>
      <c r="R45">
        <f t="shared" si="4"/>
        <v>58.161189358372454</v>
      </c>
      <c r="S45">
        <f t="shared" si="5"/>
        <v>34.08</v>
      </c>
      <c r="T45">
        <f t="shared" si="6"/>
        <v>40.480000000000004</v>
      </c>
      <c r="V45">
        <f t="shared" si="7"/>
        <v>53.04005722460658</v>
      </c>
      <c r="W45">
        <f t="shared" si="8"/>
        <v>37.28</v>
      </c>
      <c r="X45">
        <f t="shared" si="9"/>
        <v>15.760057224606577</v>
      </c>
      <c r="Y45">
        <f>(W45/2)*(A45/2)</f>
        <v>21.715600000000002</v>
      </c>
      <c r="Z45">
        <f>((V45^2)+(W45^2))^(0.5)</f>
        <v>64.8309036678461</v>
      </c>
      <c r="AA45">
        <v>2.33</v>
      </c>
      <c r="AB45">
        <v>123.58333333333333</v>
      </c>
      <c r="AC45">
        <f t="shared" si="10"/>
        <v>298.1535806182581</v>
      </c>
      <c r="AD45">
        <f>V45-W45</f>
        <v>15.760057224606577</v>
      </c>
      <c r="AE45">
        <v>17.497914831130693</v>
      </c>
    </row>
    <row r="46" spans="1:31" ht="12.75">
      <c r="A46">
        <v>3.24</v>
      </c>
      <c r="B46">
        <f>141+11/12</f>
        <v>141.91666666666666</v>
      </c>
      <c r="D46">
        <v>2.99</v>
      </c>
      <c r="F46">
        <v>145</v>
      </c>
      <c r="H46">
        <f t="shared" si="12"/>
        <v>69.7214403292181</v>
      </c>
      <c r="J46">
        <f t="shared" si="0"/>
        <v>3.04</v>
      </c>
      <c r="L46">
        <f t="shared" si="1"/>
        <v>3.4400000000000004</v>
      </c>
      <c r="M46">
        <v>3.04</v>
      </c>
      <c r="N46">
        <v>3.44</v>
      </c>
      <c r="O46">
        <f t="shared" si="2"/>
        <v>141.61666666666665</v>
      </c>
      <c r="P46">
        <f t="shared" si="3"/>
        <v>142.21666666666667</v>
      </c>
      <c r="Q46">
        <v>41.16763565891472</v>
      </c>
      <c r="R46">
        <f t="shared" si="4"/>
        <v>46.781798245614034</v>
      </c>
      <c r="S46">
        <f t="shared" si="5"/>
        <v>48.64</v>
      </c>
      <c r="T46">
        <f t="shared" si="6"/>
        <v>55.040000000000006</v>
      </c>
      <c r="V46">
        <f t="shared" si="7"/>
        <v>43.8014403292181</v>
      </c>
      <c r="W46">
        <f t="shared" si="8"/>
        <v>51.84</v>
      </c>
      <c r="X46">
        <f t="shared" si="9"/>
        <v>-8.0385596707819</v>
      </c>
      <c r="Y46">
        <f>(W46/2)*(A46/2)</f>
        <v>41.99040000000001</v>
      </c>
      <c r="Z46">
        <f>((V46^2)+(W46^2))^(0.5)</f>
        <v>67.86716271448257</v>
      </c>
      <c r="AA46">
        <v>3.24</v>
      </c>
      <c r="AB46">
        <v>141.91666666666666</v>
      </c>
      <c r="AC46">
        <f t="shared" si="10"/>
        <v>326.73470403296574</v>
      </c>
      <c r="AD46">
        <f>V46-W46</f>
        <v>-8.0385596707819</v>
      </c>
      <c r="AE46">
        <v>19.20815920398011</v>
      </c>
    </row>
    <row r="47" spans="1:31" ht="12.75">
      <c r="A47">
        <v>2.73</v>
      </c>
      <c r="B47">
        <f>138+5/12</f>
        <v>138.41666666666666</v>
      </c>
      <c r="D47">
        <v>3.08</v>
      </c>
      <c r="F47">
        <f>145+10/12</f>
        <v>145.83333333333334</v>
      </c>
      <c r="H47">
        <f t="shared" si="12"/>
        <v>72.54207570207569</v>
      </c>
      <c r="J47">
        <f t="shared" si="0"/>
        <v>2.53</v>
      </c>
      <c r="L47">
        <f t="shared" si="1"/>
        <v>2.93</v>
      </c>
      <c r="M47">
        <v>2.53</v>
      </c>
      <c r="N47">
        <v>2.93</v>
      </c>
      <c r="O47">
        <f t="shared" si="2"/>
        <v>138.11666666666665</v>
      </c>
      <c r="P47">
        <f t="shared" si="3"/>
        <v>138.71666666666667</v>
      </c>
      <c r="Q47">
        <v>47.138794084186564</v>
      </c>
      <c r="R47">
        <f t="shared" si="4"/>
        <v>54.828722002635054</v>
      </c>
      <c r="S47">
        <f t="shared" si="5"/>
        <v>40.48</v>
      </c>
      <c r="T47">
        <f t="shared" si="6"/>
        <v>46.88</v>
      </c>
      <c r="V47">
        <f t="shared" si="7"/>
        <v>50.702075702075696</v>
      </c>
      <c r="W47">
        <f t="shared" si="8"/>
        <v>43.68</v>
      </c>
      <c r="X47">
        <f t="shared" si="9"/>
        <v>7.022075702075696</v>
      </c>
      <c r="Y47">
        <f>(W47/2)*(A47/2)</f>
        <v>29.8116</v>
      </c>
      <c r="Z47">
        <f>((V47^2)+(W47^2))^(0.5)</f>
        <v>66.92266342950656</v>
      </c>
      <c r="AA47">
        <v>2.73</v>
      </c>
      <c r="AB47">
        <v>138.41666666666666</v>
      </c>
      <c r="AC47">
        <f t="shared" si="10"/>
        <v>317.70372933539886</v>
      </c>
      <c r="AD47">
        <f>V47-W47</f>
        <v>7.022075702075696</v>
      </c>
      <c r="AE47">
        <v>19.800833333333337</v>
      </c>
    </row>
    <row r="48" spans="1:31" ht="12.75">
      <c r="A48">
        <v>3.08</v>
      </c>
      <c r="B48">
        <f>151+5/12</f>
        <v>151.41666666666666</v>
      </c>
      <c r="D48">
        <v>3.24</v>
      </c>
      <c r="F48">
        <v>149.5</v>
      </c>
      <c r="H48">
        <f t="shared" si="12"/>
        <v>73.80125541125541</v>
      </c>
      <c r="J48">
        <f t="shared" si="0"/>
        <v>2.88</v>
      </c>
      <c r="L48">
        <f t="shared" si="1"/>
        <v>3.2800000000000002</v>
      </c>
      <c r="M48">
        <v>2.88</v>
      </c>
      <c r="N48">
        <v>3.28</v>
      </c>
      <c r="O48">
        <f t="shared" si="2"/>
        <v>151.11666666666665</v>
      </c>
      <c r="P48">
        <f t="shared" si="3"/>
        <v>151.71666666666667</v>
      </c>
      <c r="Q48">
        <v>46.07215447154471</v>
      </c>
      <c r="R48">
        <f t="shared" si="4"/>
        <v>52.67939814814815</v>
      </c>
      <c r="S48">
        <f t="shared" si="5"/>
        <v>46.08</v>
      </c>
      <c r="T48">
        <f t="shared" si="6"/>
        <v>52.480000000000004</v>
      </c>
      <c r="V48">
        <f t="shared" si="7"/>
        <v>49.161255411255404</v>
      </c>
      <c r="W48">
        <f t="shared" si="8"/>
        <v>49.28</v>
      </c>
      <c r="X48">
        <f t="shared" si="9"/>
        <v>-0.11874458874459748</v>
      </c>
      <c r="Y48">
        <f>(W48/2)*(A48/2)</f>
        <v>37.9456</v>
      </c>
      <c r="Z48">
        <f>((V48^2)+(W48^2))^(0.5)</f>
        <v>69.6085298911756</v>
      </c>
      <c r="AA48">
        <v>3.08</v>
      </c>
      <c r="AB48">
        <v>151.41666666666666</v>
      </c>
      <c r="AC48">
        <f t="shared" si="10"/>
        <v>343.71683357175823</v>
      </c>
      <c r="AD48">
        <f>V48-W48</f>
        <v>-0.11874458874459748</v>
      </c>
      <c r="AE48">
        <v>20.506391752577322</v>
      </c>
    </row>
    <row r="49" spans="1:31" ht="12.75">
      <c r="A49">
        <v>3.45</v>
      </c>
      <c r="B49">
        <f>141+5/12</f>
        <v>141.41666666666666</v>
      </c>
      <c r="D49">
        <v>3.34</v>
      </c>
      <c r="F49">
        <f>150+5/12</f>
        <v>150.41666666666666</v>
      </c>
      <c r="H49">
        <f t="shared" si="12"/>
        <v>68.59033816425121</v>
      </c>
      <c r="J49">
        <f t="shared" si="0"/>
        <v>3.25</v>
      </c>
      <c r="L49">
        <f t="shared" si="1"/>
        <v>3.6500000000000004</v>
      </c>
      <c r="M49">
        <v>3.25</v>
      </c>
      <c r="N49">
        <v>3.65</v>
      </c>
      <c r="O49">
        <f t="shared" si="2"/>
        <v>141.11666666666665</v>
      </c>
      <c r="P49">
        <f t="shared" si="3"/>
        <v>141.71666666666667</v>
      </c>
      <c r="Q49">
        <v>38.662100456621</v>
      </c>
      <c r="R49">
        <f t="shared" si="4"/>
        <v>43.6051282051282</v>
      </c>
      <c r="S49">
        <f t="shared" si="5"/>
        <v>52</v>
      </c>
      <c r="T49">
        <f t="shared" si="6"/>
        <v>58.400000000000006</v>
      </c>
      <c r="V49">
        <f t="shared" si="7"/>
        <v>40.990338164251206</v>
      </c>
      <c r="W49">
        <f t="shared" si="8"/>
        <v>55.2</v>
      </c>
      <c r="X49">
        <f t="shared" si="9"/>
        <v>-14.209661835748797</v>
      </c>
      <c r="Y49">
        <f>(W49/2)*(A49/2)</f>
        <v>47.61000000000001</v>
      </c>
      <c r="Z49">
        <f>((V49^2)+(W49^2))^(0.5)</f>
        <v>68.7549839853059</v>
      </c>
      <c r="AA49">
        <v>3.45</v>
      </c>
      <c r="AB49">
        <v>141.41666666666666</v>
      </c>
      <c r="AC49">
        <f t="shared" si="10"/>
        <v>335.3391424312704</v>
      </c>
      <c r="AD49">
        <f>V49-W49</f>
        <v>-14.209661835748797</v>
      </c>
      <c r="AE49">
        <v>21.92148148148148</v>
      </c>
    </row>
    <row r="50" spans="1:31" ht="12.75">
      <c r="A50">
        <v>3.89</v>
      </c>
      <c r="B50">
        <f>134+7/12</f>
        <v>134.58333333333334</v>
      </c>
      <c r="D50">
        <v>3.45</v>
      </c>
      <c r="F50">
        <f>150+7/12</f>
        <v>150.58333333333334</v>
      </c>
      <c r="H50">
        <f t="shared" si="12"/>
        <v>65.71725792630677</v>
      </c>
      <c r="J50">
        <f t="shared" si="0"/>
        <v>3.69</v>
      </c>
      <c r="L50">
        <f t="shared" si="1"/>
        <v>4.09</v>
      </c>
      <c r="M50">
        <v>3.69</v>
      </c>
      <c r="N50">
        <v>4.09</v>
      </c>
      <c r="O50">
        <f t="shared" si="2"/>
        <v>134.28333333333333</v>
      </c>
      <c r="P50">
        <f t="shared" si="3"/>
        <v>134.88333333333335</v>
      </c>
      <c r="Q50">
        <v>32.832110839445804</v>
      </c>
      <c r="R50">
        <f t="shared" si="4"/>
        <v>36.55374887082205</v>
      </c>
      <c r="S50">
        <f t="shared" si="5"/>
        <v>59.04</v>
      </c>
      <c r="T50">
        <f t="shared" si="6"/>
        <v>65.44</v>
      </c>
      <c r="V50">
        <f t="shared" si="7"/>
        <v>34.597257926306774</v>
      </c>
      <c r="W50">
        <f t="shared" si="8"/>
        <v>62.24</v>
      </c>
      <c r="X50">
        <f t="shared" si="9"/>
        <v>-27.642742073693228</v>
      </c>
      <c r="Y50">
        <f>(W50/2)*(A50/2)</f>
        <v>60.528400000000005</v>
      </c>
      <c r="Z50">
        <f>((V50^2)+(W50^2))^(0.5)</f>
        <v>71.20946465196461</v>
      </c>
      <c r="AA50">
        <v>3.89</v>
      </c>
      <c r="AB50">
        <v>134.58333333333334</v>
      </c>
      <c r="AC50">
        <f t="shared" si="10"/>
        <v>359.70901353637595</v>
      </c>
      <c r="AD50">
        <f>V50-W50</f>
        <v>-27.642742073693228</v>
      </c>
      <c r="AE50">
        <v>22.486417112299463</v>
      </c>
    </row>
    <row r="51" spans="1:31" ht="12.75">
      <c r="A51">
        <v>2.97</v>
      </c>
      <c r="B51">
        <v>136</v>
      </c>
      <c r="D51">
        <v>3.47</v>
      </c>
      <c r="F51">
        <f>151+5/12</f>
        <v>151.41666666666666</v>
      </c>
      <c r="H51">
        <f t="shared" si="12"/>
        <v>69.55124579124579</v>
      </c>
      <c r="J51">
        <f t="shared" si="0"/>
        <v>2.77</v>
      </c>
      <c r="L51">
        <f t="shared" si="1"/>
        <v>3.1700000000000004</v>
      </c>
      <c r="M51">
        <v>2.77</v>
      </c>
      <c r="N51">
        <v>3.17</v>
      </c>
      <c r="O51">
        <f t="shared" si="2"/>
        <v>135.7</v>
      </c>
      <c r="P51">
        <f t="shared" si="3"/>
        <v>136.3</v>
      </c>
      <c r="Q51">
        <v>42.80757097791797</v>
      </c>
      <c r="R51">
        <f t="shared" si="4"/>
        <v>49.2057761732852</v>
      </c>
      <c r="S51">
        <f t="shared" si="5"/>
        <v>44.32</v>
      </c>
      <c r="T51">
        <f t="shared" si="6"/>
        <v>50.720000000000006</v>
      </c>
      <c r="V51">
        <f t="shared" si="7"/>
        <v>45.791245791245785</v>
      </c>
      <c r="W51">
        <f t="shared" si="8"/>
        <v>47.52</v>
      </c>
      <c r="X51">
        <f t="shared" si="9"/>
        <v>-1.7287542087542178</v>
      </c>
      <c r="Y51">
        <f>(W51/2)*(A51/2)</f>
        <v>35.28360000000001</v>
      </c>
      <c r="Z51">
        <f>((V51^2)+(W51^2))^(0.5)</f>
        <v>65.99233736665406</v>
      </c>
      <c r="AA51">
        <v>2.97</v>
      </c>
      <c r="AB51">
        <v>136</v>
      </c>
      <c r="AC51">
        <f t="shared" si="10"/>
        <v>308.93200318216964</v>
      </c>
      <c r="AD51">
        <f>V51-W51</f>
        <v>-1.7287542087542178</v>
      </c>
      <c r="AE51">
        <v>23.936797385620913</v>
      </c>
    </row>
    <row r="52" spans="1:31" ht="12.75">
      <c r="A52">
        <v>2.99</v>
      </c>
      <c r="B52">
        <f>142+2/12</f>
        <v>142.16666666666666</v>
      </c>
      <c r="D52">
        <v>3.89</v>
      </c>
      <c r="F52">
        <v>158.75</v>
      </c>
      <c r="H52">
        <f t="shared" si="12"/>
        <v>71.4673801560758</v>
      </c>
      <c r="J52">
        <f t="shared" si="0"/>
        <v>2.79</v>
      </c>
      <c r="L52">
        <f t="shared" si="1"/>
        <v>3.1900000000000004</v>
      </c>
      <c r="M52">
        <v>2.79</v>
      </c>
      <c r="N52">
        <v>3.19</v>
      </c>
      <c r="O52">
        <f t="shared" si="2"/>
        <v>141.86666666666665</v>
      </c>
      <c r="P52">
        <f t="shared" si="3"/>
        <v>142.46666666666667</v>
      </c>
      <c r="Q52">
        <v>44.47230929989549</v>
      </c>
      <c r="R52">
        <f t="shared" si="4"/>
        <v>51.06332138590203</v>
      </c>
      <c r="S52">
        <f t="shared" si="5"/>
        <v>44.64</v>
      </c>
      <c r="T52">
        <f t="shared" si="6"/>
        <v>51.040000000000006</v>
      </c>
      <c r="V52">
        <f t="shared" si="7"/>
        <v>47.5473801560758</v>
      </c>
      <c r="W52">
        <f t="shared" si="8"/>
        <v>47.84</v>
      </c>
      <c r="X52">
        <f t="shared" si="9"/>
        <v>-0.29261984392420004</v>
      </c>
      <c r="Y52">
        <f>(W52/2)*(A52/2)</f>
        <v>35.760400000000004</v>
      </c>
      <c r="Z52">
        <f>((V52^2)+(W52^2))^(0.5)</f>
        <v>67.44938072144467</v>
      </c>
      <c r="AA52">
        <v>2.99</v>
      </c>
      <c r="AB52">
        <v>142.16666666666666</v>
      </c>
      <c r="AC52">
        <f t="shared" si="10"/>
        <v>322.72440745417214</v>
      </c>
      <c r="AD52">
        <f>V52-W52</f>
        <v>-0.29261984392420004</v>
      </c>
      <c r="AE52">
        <v>24.549542483660133</v>
      </c>
    </row>
    <row r="54" spans="1:30" ht="12.75">
      <c r="A54" s="2">
        <f>AVERAGE(A4:A52)</f>
        <v>2.617551020408164</v>
      </c>
      <c r="B54" s="2">
        <f>AVERAGE(B4:B52)</f>
        <v>128.2704081632653</v>
      </c>
      <c r="H54" s="2">
        <f>AVERAGE(H4:H52)</f>
        <v>70.53825362160798</v>
      </c>
      <c r="I54" t="s">
        <v>8</v>
      </c>
      <c r="J54" s="2">
        <f>AVERAGE(J4:J52)</f>
        <v>2.417551020408163</v>
      </c>
      <c r="K54" s="2" t="s">
        <v>8</v>
      </c>
      <c r="L54" s="2">
        <f>AVERAGE(L4:L52)</f>
        <v>2.817551020408164</v>
      </c>
      <c r="M54" s="2">
        <v>2.417551020408163</v>
      </c>
      <c r="N54" s="2">
        <v>2.817551020408164</v>
      </c>
      <c r="O54" s="2">
        <f>AVERAGE(O4:O52)</f>
        <v>127.97040816326533</v>
      </c>
      <c r="P54" s="2">
        <f>AVERAGE(P4:P52)</f>
        <v>128.57040816326528</v>
      </c>
      <c r="Q54" s="2">
        <v>45.85198741256114</v>
      </c>
      <c r="R54" s="2">
        <f>AVERAGE(R4:R52)</f>
        <v>54.00616762537286</v>
      </c>
      <c r="S54" s="2">
        <f>AVERAGE(S4:S52)</f>
        <v>38.68081632653061</v>
      </c>
      <c r="T54" s="2">
        <f>AVERAGE(T4:T52)</f>
        <v>45.08081632653062</v>
      </c>
      <c r="U54" s="2" t="s">
        <v>8</v>
      </c>
      <c r="V54" s="2">
        <f>AVERAGE(V4:V52)</f>
        <v>49.597845458342675</v>
      </c>
      <c r="W54" s="2">
        <f>AVERAGE(W4:W52)</f>
        <v>41.99666666666667</v>
      </c>
      <c r="X54" s="2">
        <f>AVERAGE(X4:X52)</f>
        <v>8.458253621607982</v>
      </c>
      <c r="Y54" s="2">
        <f>AVERAGE(Y4:Y52)</f>
        <v>27.730571428571416</v>
      </c>
      <c r="Z54" s="2">
        <f>AVERAGE(Z4:Z52)</f>
        <v>65.17705851428612</v>
      </c>
      <c r="AA54" s="2">
        <v>2.617551020408164</v>
      </c>
      <c r="AB54" s="2">
        <v>128.2704081632653</v>
      </c>
      <c r="AC54" s="2">
        <f>AVERAGE(AC4:AC52)</f>
        <v>302.28045134535125</v>
      </c>
      <c r="AD54" s="2">
        <f>AVERAGE(AD4:AD52)</f>
        <v>8.458253621607982</v>
      </c>
    </row>
    <row r="57" spans="1:3" ht="12.75">
      <c r="A57" t="s">
        <v>11</v>
      </c>
      <c r="B57" t="s">
        <v>12</v>
      </c>
      <c r="C57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AX7"/>
  <sheetViews>
    <sheetView workbookViewId="0" topLeftCell="A1">
      <selection activeCell="G8" sqref="G8"/>
    </sheetView>
  </sheetViews>
  <sheetFormatPr defaultColWidth="9.140625" defaultRowHeight="12.75"/>
  <cols>
    <col min="1" max="1" width="11.57421875" style="0" bestFit="1" customWidth="1"/>
  </cols>
  <sheetData>
    <row r="6" spans="1:50" ht="12.75">
      <c r="A6" t="s">
        <v>0</v>
      </c>
      <c r="B6">
        <v>2.27</v>
      </c>
      <c r="C6">
        <v>1.94</v>
      </c>
      <c r="D6">
        <v>2.23</v>
      </c>
      <c r="E6">
        <v>2.11</v>
      </c>
      <c r="F6">
        <v>2.66</v>
      </c>
      <c r="G6">
        <v>2.24</v>
      </c>
      <c r="H6">
        <v>2.56</v>
      </c>
      <c r="I6">
        <v>2.33</v>
      </c>
      <c r="J6">
        <v>2.55</v>
      </c>
      <c r="K6">
        <v>2.16</v>
      </c>
      <c r="L6">
        <v>2.74</v>
      </c>
      <c r="M6">
        <v>2.04</v>
      </c>
      <c r="N6">
        <v>2.69</v>
      </c>
      <c r="O6">
        <v>2.04</v>
      </c>
      <c r="P6">
        <v>3.47</v>
      </c>
      <c r="Q6">
        <v>2.28</v>
      </c>
      <c r="R6">
        <v>2.46</v>
      </c>
      <c r="S6">
        <v>2.79</v>
      </c>
      <c r="T6">
        <v>2.89</v>
      </c>
      <c r="U6">
        <v>2.93</v>
      </c>
      <c r="V6">
        <v>2.48</v>
      </c>
      <c r="W6">
        <v>2.73</v>
      </c>
      <c r="X6">
        <v>2.7</v>
      </c>
      <c r="Y6">
        <v>2.01</v>
      </c>
      <c r="Z6">
        <v>2.91</v>
      </c>
      <c r="AA6">
        <v>2.37</v>
      </c>
      <c r="AB6">
        <v>2.91</v>
      </c>
      <c r="AC6">
        <v>2.44</v>
      </c>
      <c r="AD6">
        <v>2.66</v>
      </c>
      <c r="AE6">
        <v>2.98</v>
      </c>
      <c r="AF6">
        <v>1.87</v>
      </c>
      <c r="AG6">
        <v>3.34</v>
      </c>
      <c r="AH6">
        <v>2.79</v>
      </c>
      <c r="AI6">
        <v>2.43</v>
      </c>
      <c r="AJ6">
        <v>2.46</v>
      </c>
      <c r="AK6">
        <v>2.98</v>
      </c>
      <c r="AL6">
        <v>1.92</v>
      </c>
      <c r="AM6">
        <v>2.69</v>
      </c>
      <c r="AN6">
        <v>2.63</v>
      </c>
      <c r="AO6">
        <v>2.53</v>
      </c>
      <c r="AP6">
        <v>2.37</v>
      </c>
      <c r="AQ6">
        <v>2.33</v>
      </c>
      <c r="AR6">
        <v>3.24</v>
      </c>
      <c r="AS6">
        <v>2.73</v>
      </c>
      <c r="AT6">
        <v>3.08</v>
      </c>
      <c r="AU6">
        <v>3.45</v>
      </c>
      <c r="AV6">
        <v>2.89</v>
      </c>
      <c r="AW6">
        <v>2.97</v>
      </c>
      <c r="AX6">
        <v>2.99</v>
      </c>
    </row>
    <row r="7" spans="1:50" ht="12.75">
      <c r="A7" t="s">
        <v>1</v>
      </c>
      <c r="B7">
        <f>122+2/12</f>
        <v>122.16666666666667</v>
      </c>
      <c r="C7">
        <v>100</v>
      </c>
      <c r="D7">
        <f>114+3/12</f>
        <v>114.25</v>
      </c>
      <c r="E7">
        <f>105+8/12</f>
        <v>105.66666666666667</v>
      </c>
      <c r="F7">
        <f>135+1/12</f>
        <v>135.08333333333334</v>
      </c>
      <c r="G7">
        <f>112+10/12</f>
        <v>112.83333333333333</v>
      </c>
      <c r="H7">
        <f>132+3/12</f>
        <v>132.25</v>
      </c>
      <c r="I7">
        <f>124+2/12</f>
        <v>124.16666666666667</v>
      </c>
      <c r="J7">
        <f>144+9/12</f>
        <v>144.75</v>
      </c>
      <c r="K7">
        <v>122</v>
      </c>
      <c r="L7">
        <v>145</v>
      </c>
      <c r="M7">
        <f>116+8/12</f>
        <v>116.66666666666667</v>
      </c>
      <c r="N7">
        <f>144+5/12</f>
        <v>144.41666666666666</v>
      </c>
      <c r="O7">
        <f>115+5/12</f>
        <v>115.41666666666667</v>
      </c>
      <c r="P7">
        <v>105</v>
      </c>
      <c r="Q7">
        <f>120+6/12</f>
        <v>120.5</v>
      </c>
      <c r="R7">
        <f>126+9/12</f>
        <v>126.75</v>
      </c>
      <c r="S7">
        <f>145+10/12</f>
        <v>145.83333333333334</v>
      </c>
      <c r="T7">
        <v>158.75</v>
      </c>
      <c r="U7">
        <f>141+1/12</f>
        <v>141.08333333333334</v>
      </c>
      <c r="V7">
        <f>123+7/12</f>
        <v>123.58333333333333</v>
      </c>
      <c r="W7">
        <v>138.75</v>
      </c>
      <c r="X7">
        <f>115+1/12</f>
        <v>115.08333333333333</v>
      </c>
      <c r="Y7">
        <f>103+3/12</f>
        <v>103.25</v>
      </c>
      <c r="Z7">
        <v>130</v>
      </c>
      <c r="AA7">
        <v>115.25</v>
      </c>
      <c r="AB7">
        <f>150+5/12</f>
        <v>150.41666666666666</v>
      </c>
      <c r="AC7">
        <f>116+11/12</f>
        <v>116.91666666666667</v>
      </c>
      <c r="AD7">
        <v>149.5</v>
      </c>
      <c r="AE7">
        <f>136+5/12</f>
        <v>136.41666666666666</v>
      </c>
      <c r="AF7">
        <v>98</v>
      </c>
      <c r="AG7">
        <f>141+10/12</f>
        <v>141.83333333333334</v>
      </c>
      <c r="AH7">
        <f>139+4/12</f>
        <v>139.33333333333334</v>
      </c>
      <c r="AI7">
        <v>125</v>
      </c>
      <c r="AJ7">
        <f>115+1/12</f>
        <v>115.08333333333333</v>
      </c>
      <c r="AK7">
        <f>150+7/12</f>
        <v>150.58333333333334</v>
      </c>
      <c r="AL7">
        <v>97</v>
      </c>
      <c r="AM7">
        <v>135.75</v>
      </c>
      <c r="AN7">
        <v>123</v>
      </c>
      <c r="AO7">
        <f>119+1/12</f>
        <v>119.08333333333333</v>
      </c>
      <c r="AP7">
        <f>119+4/12</f>
        <v>119.33333333333333</v>
      </c>
      <c r="AQ7">
        <f>123+7/12</f>
        <v>123.58333333333333</v>
      </c>
      <c r="AR7">
        <f>141+11/12</f>
        <v>141.91666666666666</v>
      </c>
      <c r="AS7">
        <f>138+5/12</f>
        <v>138.41666666666666</v>
      </c>
      <c r="AT7">
        <f>151+5/12</f>
        <v>151.41666666666666</v>
      </c>
      <c r="AU7">
        <f>141+5/12</f>
        <v>141.41666666666666</v>
      </c>
      <c r="AV7">
        <f>134+7/12</f>
        <v>134.58333333333334</v>
      </c>
      <c r="AW7">
        <v>136</v>
      </c>
      <c r="AX7">
        <f>142+2/12</f>
        <v>142.16666666666666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Gk3 Setup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Curious George</dc:creator>
  <cp:keywords/>
  <dc:description/>
  <cp:lastModifiedBy>Curious George</cp:lastModifiedBy>
  <cp:lastPrinted>2003-02-16T03:27:27Z</cp:lastPrinted>
  <dcterms:created xsi:type="dcterms:W3CDTF">2003-01-07T03:37:17Z</dcterms:created>
  <dcterms:modified xsi:type="dcterms:W3CDTF">2003-02-17T16:12:10Z</dcterms:modified>
  <cp:category/>
  <cp:version/>
  <cp:contentType/>
  <cp:contentStatus/>
</cp:coreProperties>
</file>