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15" yWindow="60" windowWidth="15480" windowHeight="11640" tabRatio="500" activeTab="0"/>
  </bookViews>
  <sheets>
    <sheet name="Sheet1" sheetId="1" r:id="rId1"/>
    <sheet name="Sheet2" sheetId="2" r:id="rId2"/>
    <sheet name="Chart4" sheetId="3" r:id="rId3"/>
    <sheet name="Uncertainty" sheetId="4" r:id="rId4"/>
    <sheet name="Velocity Data" sheetId="5" r:id="rId5"/>
    <sheet name="Angle Data" sheetId="6" r:id="rId6"/>
    <sheet name="Angle Graph" sheetId="7" r:id="rId7"/>
    <sheet name="Velocity Graph" sheetId="8" r:id="rId8"/>
    <sheet name="Angle Graph 2" sheetId="9" r:id="rId9"/>
  </sheets>
  <definedNames/>
  <calcPr fullCalcOnLoad="1"/>
</workbook>
</file>

<file path=xl/sharedStrings.xml><?xml version="1.0" encoding="utf-8"?>
<sst xmlns="http://schemas.openxmlformats.org/spreadsheetml/2006/main" count="38" uniqueCount="32">
  <si>
    <t>Trial</t>
  </si>
  <si>
    <t>Time (s)</t>
  </si>
  <si>
    <t>x distance (m)</t>
  </si>
  <si>
    <t>y distance (m)</t>
  </si>
  <si>
    <t>y velocity (m/s)</t>
  </si>
  <si>
    <t>x velocity (m/s)</t>
  </si>
  <si>
    <t>overall x velocity</t>
  </si>
  <si>
    <t>overall y velocity</t>
  </si>
  <si>
    <t>Magnitude Velocity</t>
  </si>
  <si>
    <t>Angle of Trajectory
(Radians)       (Degrees)</t>
  </si>
  <si>
    <t>Range</t>
  </si>
  <si>
    <t>Length (from goal line)</t>
  </si>
  <si>
    <t>Width (from hash marks)</t>
  </si>
  <si>
    <t>Distance (hypotenuse)</t>
  </si>
  <si>
    <t>#</t>
  </si>
  <si>
    <t>yards</t>
  </si>
  <si>
    <t>feet</t>
  </si>
  <si>
    <t>inches</t>
  </si>
  <si>
    <t>total (in)</t>
  </si>
  <si>
    <t>total (m)</t>
  </si>
  <si>
    <t>(m)</t>
  </si>
  <si>
    <t>Actual Range</t>
  </si>
  <si>
    <t>Percent Error</t>
  </si>
  <si>
    <t>Initial Velocity</t>
  </si>
  <si>
    <t>Angle of Traj.</t>
  </si>
  <si>
    <t>uncty</t>
  </si>
  <si>
    <t>MV Uncertainty</t>
  </si>
  <si>
    <t>Angle Uncertainty</t>
  </si>
  <si>
    <t>Range Uncertainty</t>
  </si>
  <si>
    <t>Percent Difference Uncertainty</t>
  </si>
  <si>
    <t>Percent Difference</t>
  </si>
  <si>
    <t>Angle of Trajectory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</si>
</sst>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 horizontal="righ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15"/>
          <c:y val="0.017"/>
          <c:w val="0.899"/>
          <c:h val="0.966"/>
        </c:manualLayout>
      </c:layout>
      <c:surface3DChart>
        <c:ser>
          <c:idx val="0"/>
          <c:order val="0"/>
          <c:tx>
            <c:strRef>
              <c:f>Uncertainty!$B$1</c:f>
              <c:strCache>
                <c:ptCount val="1"/>
                <c:pt idx="0">
                  <c:v>Initial Velocity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Uncertainty!$B$2:$B$27</c:f>
              <c:numCache>
                <c:ptCount val="26"/>
                <c:pt idx="0">
                  <c:v>21.042223729774953</c:v>
                </c:pt>
                <c:pt idx="1">
                  <c:v>20.007561018907</c:v>
                </c:pt>
                <c:pt idx="2">
                  <c:v>20.224729102346213</c:v>
                </c:pt>
                <c:pt idx="3">
                  <c:v>18.85617453255535</c:v>
                </c:pt>
                <c:pt idx="4">
                  <c:v>21.607867241982614</c:v>
                </c:pt>
                <c:pt idx="5">
                  <c:v>21.571281189643333</c:v>
                </c:pt>
                <c:pt idx="6">
                  <c:v>20.528478241637394</c:v>
                </c:pt>
                <c:pt idx="7">
                  <c:v>19.725031722140706</c:v>
                </c:pt>
                <c:pt idx="8">
                  <c:v>18.916642116901986</c:v>
                </c:pt>
                <c:pt idx="9">
                  <c:v>19.50342568825128</c:v>
                </c:pt>
                <c:pt idx="10">
                  <c:v>18.278223540328852</c:v>
                </c:pt>
                <c:pt idx="11">
                  <c:v>20.33781102986933</c:v>
                </c:pt>
                <c:pt idx="12">
                  <c:v>18.00616331303581</c:v>
                </c:pt>
                <c:pt idx="13">
                  <c:v>19.274028307000776</c:v>
                </c:pt>
                <c:pt idx="14">
                  <c:v>17.94790875289134</c:v>
                </c:pt>
                <c:pt idx="15">
                  <c:v>17.642474415456444</c:v>
                </c:pt>
                <c:pt idx="16">
                  <c:v>15.494541569769718</c:v>
                </c:pt>
                <c:pt idx="17">
                  <c:v>17.911990000981874</c:v>
                </c:pt>
                <c:pt idx="18">
                  <c:v>16.377335020376275</c:v>
                </c:pt>
                <c:pt idx="19">
                  <c:v>16.573157835236273</c:v>
                </c:pt>
                <c:pt idx="20">
                  <c:v>17.382912260588846</c:v>
                </c:pt>
                <c:pt idx="21">
                  <c:v>16.13257624574588</c:v>
                </c:pt>
                <c:pt idx="22">
                  <c:v>16.892271733665282</c:v>
                </c:pt>
                <c:pt idx="23">
                  <c:v>15.95452633672767</c:v>
                </c:pt>
                <c:pt idx="24">
                  <c:v>14.855957720444273</c:v>
                </c:pt>
                <c:pt idx="25">
                  <c:v>15.869595139698133</c:v>
                </c:pt>
              </c:numCache>
            </c:numRef>
          </c:val>
        </c:ser>
        <c:ser>
          <c:idx val="1"/>
          <c:order val="1"/>
          <c:tx>
            <c:strRef>
              <c:f>Uncertainty!$C$1</c:f>
              <c:strCache>
                <c:ptCount val="1"/>
                <c:pt idx="0">
                  <c:v>Angle of Traj.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Uncertainty!$C$2:$C$27</c:f>
              <c:numCache>
                <c:ptCount val="26"/>
                <c:pt idx="0">
                  <c:v>28.465477694135693</c:v>
                </c:pt>
                <c:pt idx="1">
                  <c:v>30.958288113488585</c:v>
                </c:pt>
                <c:pt idx="2">
                  <c:v>29.19282013556775</c:v>
                </c:pt>
                <c:pt idx="3">
                  <c:v>31.277602708855664</c:v>
                </c:pt>
                <c:pt idx="4">
                  <c:v>24.306949276007423</c:v>
                </c:pt>
                <c:pt idx="5">
                  <c:v>23.853874974465608</c:v>
                </c:pt>
                <c:pt idx="6">
                  <c:v>24.373176157371045</c:v>
                </c:pt>
                <c:pt idx="7">
                  <c:v>24.770312004423605</c:v>
                </c:pt>
                <c:pt idx="8">
                  <c:v>24.01339853534367</c:v>
                </c:pt>
                <c:pt idx="9">
                  <c:v>25.21306212659128</c:v>
                </c:pt>
                <c:pt idx="10">
                  <c:v>28.269654239785023</c:v>
                </c:pt>
                <c:pt idx="11">
                  <c:v>20.837634713960902</c:v>
                </c:pt>
                <c:pt idx="12">
                  <c:v>28.092221209517017</c:v>
                </c:pt>
                <c:pt idx="13">
                  <c:v>24.525276658279953</c:v>
                </c:pt>
                <c:pt idx="14">
                  <c:v>26.698104657414426</c:v>
                </c:pt>
                <c:pt idx="15">
                  <c:v>28.05695103536456</c:v>
                </c:pt>
                <c:pt idx="16">
                  <c:v>31.697433691949843</c:v>
                </c:pt>
                <c:pt idx="17">
                  <c:v>27.13209472873343</c:v>
                </c:pt>
                <c:pt idx="18">
                  <c:v>28.830638948915585</c:v>
                </c:pt>
                <c:pt idx="19">
                  <c:v>27.57759708654891</c:v>
                </c:pt>
                <c:pt idx="20">
                  <c:v>23.39329453617596</c:v>
                </c:pt>
                <c:pt idx="21">
                  <c:v>25.223349048502346</c:v>
                </c:pt>
                <c:pt idx="22">
                  <c:v>23.4852582655534</c:v>
                </c:pt>
                <c:pt idx="23">
                  <c:v>24.1884207096131</c:v>
                </c:pt>
                <c:pt idx="24">
                  <c:v>27.427672422905754</c:v>
                </c:pt>
                <c:pt idx="25">
                  <c:v>19.625597192731153</c:v>
                </c:pt>
              </c:numCache>
            </c:numRef>
          </c:val>
        </c:ser>
        <c:ser>
          <c:idx val="2"/>
          <c:order val="2"/>
          <c:tx>
            <c:strRef>
              <c:f>Uncertainty!$D$1</c:f>
              <c:strCache>
                <c:ptCount val="1"/>
                <c:pt idx="0">
                  <c:v>Percent Error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Uncertainty!$D$2:$D$27</c:f>
              <c:numCache>
                <c:ptCount val="26"/>
                <c:pt idx="0">
                  <c:v>-0.20151840475326602</c:v>
                </c:pt>
                <c:pt idx="1">
                  <c:v>-0.14629422135580275</c:v>
                </c:pt>
                <c:pt idx="2">
                  <c:v>-0.12003112860507831</c:v>
                </c:pt>
                <c:pt idx="3">
                  <c:v>-0.06216795989253819</c:v>
                </c:pt>
                <c:pt idx="4">
                  <c:v>-0.04541683889281186</c:v>
                </c:pt>
                <c:pt idx="5">
                  <c:v>0.028190039187399634</c:v>
                </c:pt>
                <c:pt idx="6">
                  <c:v>0.036420138928899864</c:v>
                </c:pt>
                <c:pt idx="7">
                  <c:v>0.057813438483045085</c:v>
                </c:pt>
                <c:pt idx="8">
                  <c:v>0.14048863510239826</c:v>
                </c:pt>
                <c:pt idx="9">
                  <c:v>0.1730736565691123</c:v>
                </c:pt>
                <c:pt idx="10">
                  <c:v>0.17532202664898416</c:v>
                </c:pt>
                <c:pt idx="11">
                  <c:v>0.1872329125371297</c:v>
                </c:pt>
                <c:pt idx="12">
                  <c:v>0.20088576114286716</c:v>
                </c:pt>
                <c:pt idx="13">
                  <c:v>0.20549882061168234</c:v>
                </c:pt>
                <c:pt idx="14">
                  <c:v>0.22934032525049186</c:v>
                </c:pt>
                <c:pt idx="15">
                  <c:v>0.23325032102585888</c:v>
                </c:pt>
                <c:pt idx="16">
                  <c:v>0.24093103536372748</c:v>
                </c:pt>
                <c:pt idx="17">
                  <c:v>0.24607253191296186</c:v>
                </c:pt>
                <c:pt idx="18">
                  <c:v>0.33271974433020385</c:v>
                </c:pt>
                <c:pt idx="19">
                  <c:v>0.341694955840405</c:v>
                </c:pt>
                <c:pt idx="20">
                  <c:v>0.3572462492990324</c:v>
                </c:pt>
                <c:pt idx="21">
                  <c:v>0.39032386655659307</c:v>
                </c:pt>
                <c:pt idx="22">
                  <c:v>0.39892028127006884</c:v>
                </c:pt>
                <c:pt idx="23">
                  <c:v>0.4092474521268644</c:v>
                </c:pt>
                <c:pt idx="24">
                  <c:v>0.4445430024070501</c:v>
                </c:pt>
                <c:pt idx="25">
                  <c:v>0.5010556713126231</c:v>
                </c:pt>
              </c:numCache>
            </c:numRef>
          </c:val>
        </c:ser>
        <c:axId val="16642916"/>
        <c:axId val="15568517"/>
        <c:axId val="5898926"/>
      </c:surface3DChart>
      <c:catAx>
        <c:axId val="16642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568517"/>
        <c:crosses val="autoZero"/>
        <c:auto val="1"/>
        <c:lblOffset val="100"/>
        <c:noMultiLvlLbl val="0"/>
      </c:catAx>
      <c:valAx>
        <c:axId val="15568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Percent Difference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642916"/>
        <c:crossesAt val="1"/>
        <c:crossBetween val="between"/>
        <c:dispUnits/>
      </c:valAx>
      <c:serAx>
        <c:axId val="5898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56851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75"/>
          <c:y val="0.37725"/>
          <c:w val="0.07375"/>
          <c:h val="0.2545"/>
        </c:manualLayout>
      </c:layout>
      <c:overlay val="0"/>
      <c:spPr>
        <a:ln w="3175">
          <a:noFill/>
        </a:ln>
      </c:sp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Initial Velocity: 15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xVal>
            <c:numRef>
              <c:f>'Angle Data'!$B$1:$B$4</c:f>
              <c:numCache>
                <c:ptCount val="4"/>
                <c:pt idx="0">
                  <c:v>19.625597192731153</c:v>
                </c:pt>
                <c:pt idx="1">
                  <c:v>24.1884207096131</c:v>
                </c:pt>
                <c:pt idx="2">
                  <c:v>27.427672422905754</c:v>
                </c:pt>
                <c:pt idx="3">
                  <c:v>31.697433691949843</c:v>
                </c:pt>
              </c:numCache>
            </c:numRef>
          </c:xVal>
          <c:yVal>
            <c:numRef>
              <c:f>'Angle Data'!$C$1:$C$4</c:f>
              <c:numCache>
                <c:ptCount val="4"/>
                <c:pt idx="0">
                  <c:v>0.5010556713126231</c:v>
                </c:pt>
                <c:pt idx="1">
                  <c:v>0.4092474521268644</c:v>
                </c:pt>
                <c:pt idx="2">
                  <c:v>0.4445430024070501</c:v>
                </c:pt>
                <c:pt idx="3">
                  <c:v>0.24093103536372748</c:v>
                </c:pt>
              </c:numCache>
            </c:numRef>
          </c:yVal>
          <c:smooth val="0"/>
        </c:ser>
        <c:ser>
          <c:idx val="1"/>
          <c:order val="1"/>
          <c:tx>
            <c:v>Initial Velocity: 16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xVal>
            <c:numRef>
              <c:f>'Angle Data'!$B$7:$B$10</c:f>
              <c:numCache>
                <c:ptCount val="4"/>
                <c:pt idx="0">
                  <c:v>23.4852582655534</c:v>
                </c:pt>
                <c:pt idx="1">
                  <c:v>25.223349048502346</c:v>
                </c:pt>
                <c:pt idx="2">
                  <c:v>27.57759708654891</c:v>
                </c:pt>
                <c:pt idx="3">
                  <c:v>28.830638948915585</c:v>
                </c:pt>
              </c:numCache>
            </c:numRef>
          </c:xVal>
          <c:yVal>
            <c:numRef>
              <c:f>'Angle Data'!$C$7:$C$10</c:f>
              <c:numCache>
                <c:ptCount val="4"/>
                <c:pt idx="0">
                  <c:v>0.39892028127006884</c:v>
                </c:pt>
                <c:pt idx="1">
                  <c:v>0.39032386655659307</c:v>
                </c:pt>
                <c:pt idx="2">
                  <c:v>0.341694955840405</c:v>
                </c:pt>
                <c:pt idx="3">
                  <c:v>0.33271974433020385</c:v>
                </c:pt>
              </c:numCache>
            </c:numRef>
          </c:yVal>
          <c:smooth val="0"/>
        </c:ser>
        <c:ser>
          <c:idx val="2"/>
          <c:order val="2"/>
          <c:tx>
            <c:v>Initial Velocity: 17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xVal>
            <c:numRef>
              <c:f>'Angle Data'!$B$13:$B$16</c:f>
              <c:numCache>
                <c:ptCount val="4"/>
                <c:pt idx="0">
                  <c:v>23.39329453617596</c:v>
                </c:pt>
                <c:pt idx="1">
                  <c:v>26.698104657414426</c:v>
                </c:pt>
                <c:pt idx="2">
                  <c:v>27.13209472873343</c:v>
                </c:pt>
                <c:pt idx="3">
                  <c:v>28.05695103536456</c:v>
                </c:pt>
              </c:numCache>
            </c:numRef>
          </c:xVal>
          <c:yVal>
            <c:numRef>
              <c:f>'Angle Data'!$C$13:$C$16</c:f>
              <c:numCache>
                <c:ptCount val="4"/>
                <c:pt idx="0">
                  <c:v>0.3572462492990324</c:v>
                </c:pt>
                <c:pt idx="1">
                  <c:v>0.22934032525049186</c:v>
                </c:pt>
                <c:pt idx="2">
                  <c:v>0.24607253191296186</c:v>
                </c:pt>
                <c:pt idx="3">
                  <c:v>0.23325032102585888</c:v>
                </c:pt>
              </c:numCache>
            </c:numRef>
          </c:yVal>
          <c:smooth val="0"/>
        </c:ser>
        <c:axId val="53090335"/>
        <c:axId val="8050968"/>
      </c:scatterChart>
      <c:valAx>
        <c:axId val="53090335"/>
        <c:scaling>
          <c:orientation val="minMax"/>
          <c:min val="1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Angle of Trajectory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050968"/>
        <c:crosses val="autoZero"/>
        <c:crossBetween val="midCat"/>
        <c:dispUnits/>
      </c:valAx>
      <c:valAx>
        <c:axId val="80509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Percent Difference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09033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0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'Velocity Data'!$A$1:$A$38</c:f>
              <c:numCache>
                <c:ptCount val="26"/>
                <c:pt idx="0">
                  <c:v>15.869595139698133</c:v>
                </c:pt>
                <c:pt idx="1">
                  <c:v>15.95452633672767</c:v>
                </c:pt>
                <c:pt idx="2">
                  <c:v>14.855957720444273</c:v>
                </c:pt>
                <c:pt idx="3">
                  <c:v>15.494541569769718</c:v>
                </c:pt>
                <c:pt idx="4">
                  <c:v>16.892271733665282</c:v>
                </c:pt>
                <c:pt idx="5">
                  <c:v>16.13257624574588</c:v>
                </c:pt>
                <c:pt idx="6">
                  <c:v>16.573157835236273</c:v>
                </c:pt>
                <c:pt idx="7">
                  <c:v>16.377335020376275</c:v>
                </c:pt>
                <c:pt idx="8">
                  <c:v>17.382912260588846</c:v>
                </c:pt>
                <c:pt idx="9">
                  <c:v>17.94790875289134</c:v>
                </c:pt>
                <c:pt idx="10">
                  <c:v>17.911990000981874</c:v>
                </c:pt>
                <c:pt idx="11">
                  <c:v>17.642474415456444</c:v>
                </c:pt>
                <c:pt idx="12">
                  <c:v>18.916642116901986</c:v>
                </c:pt>
                <c:pt idx="13">
                  <c:v>18.00616331303581</c:v>
                </c:pt>
                <c:pt idx="14">
                  <c:v>18.278223540328852</c:v>
                </c:pt>
                <c:pt idx="15">
                  <c:v>18.85617453255535</c:v>
                </c:pt>
                <c:pt idx="16">
                  <c:v>19.274028307000776</c:v>
                </c:pt>
                <c:pt idx="17">
                  <c:v>19.725031722140706</c:v>
                </c:pt>
                <c:pt idx="18">
                  <c:v>19.50342568825128</c:v>
                </c:pt>
                <c:pt idx="19">
                  <c:v>20.33781102986933</c:v>
                </c:pt>
                <c:pt idx="20">
                  <c:v>20.528478241637394</c:v>
                </c:pt>
                <c:pt idx="21">
                  <c:v>20.224729102346213</c:v>
                </c:pt>
                <c:pt idx="22">
                  <c:v>20.007561018907</c:v>
                </c:pt>
                <c:pt idx="23">
                  <c:v>21.571281189643333</c:v>
                </c:pt>
                <c:pt idx="24">
                  <c:v>21.607867241982614</c:v>
                </c:pt>
                <c:pt idx="25">
                  <c:v>21.042223729774953</c:v>
                </c:pt>
              </c:numCache>
            </c:numRef>
          </c:xVal>
          <c:yVal>
            <c:numRef>
              <c:f>'Velocity Data'!$B$1:$B$38</c:f>
            </c:numRef>
          </c:yVal>
          <c:smooth val="0"/>
        </c:ser>
        <c:ser>
          <c:idx val="1"/>
          <c:order val="1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DD2D32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errBars>
            <c:errDir val="y"/>
            <c:errBarType val="both"/>
            <c:errValType val="fixedVal"/>
            <c:val val="0.03"/>
            <c:noEndCap val="0"/>
          </c:errBars>
          <c:errBars>
            <c:errDir val="x"/>
            <c:errBarType val="both"/>
            <c:errValType val="fixedVal"/>
            <c:val val="1"/>
            <c:noEndCap val="0"/>
          </c:errBars>
          <c:xVal>
            <c:numRef>
              <c:f>'Velocity Data'!$A$1:$A$38</c:f>
              <c:numCache>
                <c:ptCount val="26"/>
                <c:pt idx="0">
                  <c:v>15.869595139698133</c:v>
                </c:pt>
                <c:pt idx="1">
                  <c:v>15.95452633672767</c:v>
                </c:pt>
                <c:pt idx="2">
                  <c:v>14.855957720444273</c:v>
                </c:pt>
                <c:pt idx="3">
                  <c:v>15.494541569769718</c:v>
                </c:pt>
                <c:pt idx="4">
                  <c:v>16.892271733665282</c:v>
                </c:pt>
                <c:pt idx="5">
                  <c:v>16.13257624574588</c:v>
                </c:pt>
                <c:pt idx="6">
                  <c:v>16.573157835236273</c:v>
                </c:pt>
                <c:pt idx="7">
                  <c:v>16.377335020376275</c:v>
                </c:pt>
                <c:pt idx="8">
                  <c:v>17.382912260588846</c:v>
                </c:pt>
                <c:pt idx="9">
                  <c:v>17.94790875289134</c:v>
                </c:pt>
                <c:pt idx="10">
                  <c:v>17.911990000981874</c:v>
                </c:pt>
                <c:pt idx="11">
                  <c:v>17.642474415456444</c:v>
                </c:pt>
                <c:pt idx="12">
                  <c:v>18.916642116901986</c:v>
                </c:pt>
                <c:pt idx="13">
                  <c:v>18.00616331303581</c:v>
                </c:pt>
                <c:pt idx="14">
                  <c:v>18.278223540328852</c:v>
                </c:pt>
                <c:pt idx="15">
                  <c:v>18.85617453255535</c:v>
                </c:pt>
                <c:pt idx="16">
                  <c:v>19.274028307000776</c:v>
                </c:pt>
                <c:pt idx="17">
                  <c:v>19.725031722140706</c:v>
                </c:pt>
                <c:pt idx="18">
                  <c:v>19.50342568825128</c:v>
                </c:pt>
                <c:pt idx="19">
                  <c:v>20.33781102986933</c:v>
                </c:pt>
                <c:pt idx="20">
                  <c:v>20.528478241637394</c:v>
                </c:pt>
                <c:pt idx="21">
                  <c:v>20.224729102346213</c:v>
                </c:pt>
                <c:pt idx="22">
                  <c:v>20.007561018907</c:v>
                </c:pt>
                <c:pt idx="23">
                  <c:v>21.571281189643333</c:v>
                </c:pt>
                <c:pt idx="24">
                  <c:v>21.607867241982614</c:v>
                </c:pt>
                <c:pt idx="25">
                  <c:v>21.042223729774953</c:v>
                </c:pt>
              </c:numCache>
            </c:numRef>
          </c:xVal>
          <c:yVal>
            <c:numRef>
              <c:f>'Velocity Data'!$C$1:$C$38</c:f>
              <c:numCache>
                <c:ptCount val="26"/>
                <c:pt idx="0">
                  <c:v>0.5010556713126231</c:v>
                </c:pt>
                <c:pt idx="1">
                  <c:v>0.4092474521268644</c:v>
                </c:pt>
                <c:pt idx="2">
                  <c:v>0.4445430024070501</c:v>
                </c:pt>
                <c:pt idx="3">
                  <c:v>0.24093103536372748</c:v>
                </c:pt>
                <c:pt idx="4">
                  <c:v>0.39892028127006884</c:v>
                </c:pt>
                <c:pt idx="5">
                  <c:v>0.39032386655659307</c:v>
                </c:pt>
                <c:pt idx="6">
                  <c:v>0.341694955840405</c:v>
                </c:pt>
                <c:pt idx="7">
                  <c:v>0.33271974433020385</c:v>
                </c:pt>
                <c:pt idx="8">
                  <c:v>0.3572462492990324</c:v>
                </c:pt>
                <c:pt idx="9">
                  <c:v>0.22934032525049186</c:v>
                </c:pt>
                <c:pt idx="10">
                  <c:v>0.24607253191296186</c:v>
                </c:pt>
                <c:pt idx="11">
                  <c:v>0.23325032102585888</c:v>
                </c:pt>
                <c:pt idx="12">
                  <c:v>0.14048863510239826</c:v>
                </c:pt>
                <c:pt idx="13">
                  <c:v>0.20088576114286716</c:v>
                </c:pt>
                <c:pt idx="14">
                  <c:v>0.17532202664898416</c:v>
                </c:pt>
                <c:pt idx="15">
                  <c:v>-0.06216795989253819</c:v>
                </c:pt>
                <c:pt idx="16">
                  <c:v>0.20549882061168234</c:v>
                </c:pt>
                <c:pt idx="17">
                  <c:v>0.057813438483045085</c:v>
                </c:pt>
                <c:pt idx="18">
                  <c:v>0.1730736565691123</c:v>
                </c:pt>
                <c:pt idx="19">
                  <c:v>0.1872329125371297</c:v>
                </c:pt>
                <c:pt idx="20">
                  <c:v>0.036420138928899864</c:v>
                </c:pt>
                <c:pt idx="21">
                  <c:v>-0.12003112860507831</c:v>
                </c:pt>
                <c:pt idx="22">
                  <c:v>-0.14629422135580275</c:v>
                </c:pt>
                <c:pt idx="23">
                  <c:v>0.028190039187399634</c:v>
                </c:pt>
                <c:pt idx="24">
                  <c:v>-0.04541683889281186</c:v>
                </c:pt>
                <c:pt idx="25">
                  <c:v>-0.20151840475326602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Uncertainty!$E$2:$E$3</c:f>
              <c:numCache>
                <c:ptCount val="2"/>
                <c:pt idx="0">
                  <c:v>15.869595139698133</c:v>
                </c:pt>
                <c:pt idx="1">
                  <c:v>21.042223729774953</c:v>
                </c:pt>
              </c:numCache>
            </c:numRef>
          </c:xVal>
          <c:yVal>
            <c:numRef>
              <c:f>Uncertainty!$F$2:$G$2</c:f>
              <c:numCache>
                <c:ptCount val="2"/>
                <c:pt idx="0">
                  <c:v>0.5310556713126231</c:v>
                </c:pt>
                <c:pt idx="1">
                  <c:v>-0.23151840475326602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/>
          </c:trendline>
          <c:xVal>
            <c:numRef>
              <c:f>Uncertainty!$E$18:$E$19</c:f>
              <c:numCache>
                <c:ptCount val="2"/>
                <c:pt idx="0">
                  <c:v>15.494541569769718</c:v>
                </c:pt>
                <c:pt idx="1">
                  <c:v>21.571281189643333</c:v>
                </c:pt>
              </c:numCache>
            </c:numRef>
          </c:xVal>
          <c:yVal>
            <c:numRef>
              <c:f>Uncertainty!$F$18:$F$19</c:f>
              <c:numCache>
                <c:ptCount val="2"/>
                <c:pt idx="0">
                  <c:v>0.21093103536372748</c:v>
                </c:pt>
                <c:pt idx="1">
                  <c:v>0.058190039187399636</c:v>
                </c:pt>
              </c:numCache>
            </c:numRef>
          </c:yVal>
          <c:smooth val="0"/>
        </c:ser>
        <c:axId val="5349849"/>
        <c:axId val="48148642"/>
      </c:scatterChart>
      <c:valAx>
        <c:axId val="5349849"/>
        <c:scaling>
          <c:orientation val="minMax"/>
          <c:max val="22"/>
          <c:min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Initial Velocity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148642"/>
        <c:crosses val="autoZero"/>
        <c:crossBetween val="midCat"/>
        <c:dispUnits/>
      </c:valAx>
      <c:valAx>
        <c:axId val="48148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Percent Difference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4984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.0315"/>
          <c:w val="0.6805"/>
          <c:h val="0.9265"/>
        </c:manualLayout>
      </c:layout>
      <c:scatterChart>
        <c:scatterStyle val="lineMarker"/>
        <c:varyColors val="0"/>
        <c:ser>
          <c:idx val="0"/>
          <c:order val="0"/>
          <c:tx>
            <c:v>Initial Velocity: 18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xVal>
            <c:numRef>
              <c:f>'Angle Data'!$B$19:$B$22</c:f>
              <c:numCache>
                <c:ptCount val="4"/>
                <c:pt idx="0">
                  <c:v>24.01339853534367</c:v>
                </c:pt>
                <c:pt idx="1">
                  <c:v>28.092221209517017</c:v>
                </c:pt>
                <c:pt idx="2">
                  <c:v>28.269654239785023</c:v>
                </c:pt>
                <c:pt idx="3">
                  <c:v>31.277602708855664</c:v>
                </c:pt>
              </c:numCache>
            </c:numRef>
          </c:xVal>
          <c:yVal>
            <c:numRef>
              <c:f>'Angle Data'!$C$19:$C$22</c:f>
              <c:numCache>
                <c:ptCount val="4"/>
                <c:pt idx="0">
                  <c:v>0.14048863510239826</c:v>
                </c:pt>
                <c:pt idx="1">
                  <c:v>0.20088576114286716</c:v>
                </c:pt>
                <c:pt idx="2">
                  <c:v>0.17532202664898416</c:v>
                </c:pt>
                <c:pt idx="3">
                  <c:v>-0.06216795989253819</c:v>
                </c:pt>
              </c:numCache>
            </c:numRef>
          </c:yVal>
          <c:smooth val="0"/>
        </c:ser>
        <c:ser>
          <c:idx val="1"/>
          <c:order val="1"/>
          <c:tx>
            <c:v>Initial Velocity: 19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xVal>
            <c:numRef>
              <c:f>'Angle Data'!$B$25:$B$27</c:f>
              <c:numCache>
                <c:ptCount val="3"/>
                <c:pt idx="0">
                  <c:v>24.525276658279953</c:v>
                </c:pt>
                <c:pt idx="1">
                  <c:v>24.770312004423605</c:v>
                </c:pt>
                <c:pt idx="2">
                  <c:v>25.21306212659128</c:v>
                </c:pt>
              </c:numCache>
            </c:numRef>
          </c:xVal>
          <c:yVal>
            <c:numRef>
              <c:f>'Angle Data'!$C$25:$C$27</c:f>
              <c:numCache>
                <c:ptCount val="3"/>
                <c:pt idx="0">
                  <c:v>0.20549882061168234</c:v>
                </c:pt>
                <c:pt idx="1">
                  <c:v>0.057813438483045085</c:v>
                </c:pt>
                <c:pt idx="2">
                  <c:v>0.1730736565691123</c:v>
                </c:pt>
              </c:numCache>
            </c:numRef>
          </c:yVal>
          <c:smooth val="0"/>
        </c:ser>
        <c:ser>
          <c:idx val="2"/>
          <c:order val="2"/>
          <c:tx>
            <c:v>Initial Velocity: 20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xVal>
            <c:numRef>
              <c:f>'Angle Data'!$B$30:$B$33</c:f>
              <c:numCache>
                <c:ptCount val="4"/>
                <c:pt idx="0">
                  <c:v>20.837634713960902</c:v>
                </c:pt>
                <c:pt idx="1">
                  <c:v>24.373176157371045</c:v>
                </c:pt>
                <c:pt idx="2">
                  <c:v>29.19282013556775</c:v>
                </c:pt>
                <c:pt idx="3">
                  <c:v>30.958288113488585</c:v>
                </c:pt>
              </c:numCache>
            </c:numRef>
          </c:xVal>
          <c:yVal>
            <c:numRef>
              <c:f>'Angle Data'!$C$30:$C$33</c:f>
              <c:numCache>
                <c:ptCount val="4"/>
                <c:pt idx="0">
                  <c:v>0.1872329125371297</c:v>
                </c:pt>
                <c:pt idx="1">
                  <c:v>0.036420138928899864</c:v>
                </c:pt>
                <c:pt idx="2">
                  <c:v>-0.12003112860507831</c:v>
                </c:pt>
                <c:pt idx="3">
                  <c:v>-0.14629422135580275</c:v>
                </c:pt>
              </c:numCache>
            </c:numRef>
          </c:yVal>
          <c:smooth val="0"/>
        </c:ser>
        <c:ser>
          <c:idx val="3"/>
          <c:order val="3"/>
          <c:tx>
            <c:v>Initial Velocity: 21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xVal>
            <c:numRef>
              <c:f>'Angle Data'!$B$36:$B$38</c:f>
              <c:numCache>
                <c:ptCount val="3"/>
                <c:pt idx="0">
                  <c:v>23.853874974465608</c:v>
                </c:pt>
                <c:pt idx="1">
                  <c:v>24.306949276007423</c:v>
                </c:pt>
                <c:pt idx="2">
                  <c:v>28.465477694135693</c:v>
                </c:pt>
              </c:numCache>
            </c:numRef>
          </c:xVal>
          <c:yVal>
            <c:numRef>
              <c:f>'Angle Data'!$C$36:$C$38</c:f>
              <c:numCache>
                <c:ptCount val="3"/>
                <c:pt idx="0">
                  <c:v>0.028190039187399634</c:v>
                </c:pt>
                <c:pt idx="1">
                  <c:v>-0.04541683889281186</c:v>
                </c:pt>
                <c:pt idx="2">
                  <c:v>-0.20151840475326602</c:v>
                </c:pt>
              </c:numCache>
            </c:numRef>
          </c:yVal>
          <c:smooth val="0"/>
        </c:ser>
        <c:axId val="30684595"/>
        <c:axId val="7725900"/>
      </c:scatterChart>
      <c:valAx>
        <c:axId val="30684595"/>
        <c:scaling>
          <c:orientation val="minMax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Angle of Trajectory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25900"/>
        <c:crosses val="autoZero"/>
        <c:crossBetween val="midCat"/>
        <c:dispUnits/>
      </c:valAx>
      <c:valAx>
        <c:axId val="7725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Percent Difference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68459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"/>
          <c:y val="0.35775"/>
          <c:w val="0.26475"/>
          <c:h val="0.25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0.5005</cdr:x>
      <cdr:y>0.5</cdr:y>
    </cdr:from>
    <cdr:to>
      <cdr:x>0.5105</cdr:x>
      <cdr:y>0.53425</cdr:y>
    </cdr:to>
    <cdr:sp>
      <cdr:nvSpPr>
        <cdr:cNvPr id="1" name="TextBox 1"/>
        <cdr:cNvSpPr txBox="1">
          <a:spLocks noChangeArrowheads="1"/>
        </cdr:cNvSpPr>
      </cdr:nvSpPr>
      <cdr:spPr>
        <a:xfrm>
          <a:off x="4333875" y="2962275"/>
          <a:ext cx="85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33"/>
  <sheetViews>
    <sheetView tabSelected="1" workbookViewId="0" topLeftCell="J1">
      <selection activeCell="S3" sqref="S3"/>
    </sheetView>
  </sheetViews>
  <sheetFormatPr defaultColWidth="9.00390625" defaultRowHeight="12.75"/>
  <cols>
    <col min="1" max="1" width="4.25390625" style="23" bestFit="1" customWidth="1"/>
    <col min="2" max="2" width="7.875" style="23" bestFit="1" customWidth="1"/>
    <col min="3" max="3" width="12.75390625" style="23" bestFit="1" customWidth="1"/>
    <col min="4" max="4" width="12.625" style="23" bestFit="1" customWidth="1"/>
    <col min="5" max="5" width="13.625" style="23" bestFit="1" customWidth="1"/>
    <col min="6" max="6" width="13.375" style="23" bestFit="1" customWidth="1"/>
    <col min="7" max="7" width="15.00390625" style="23" customWidth="1"/>
    <col min="8" max="8" width="14.875" style="23" bestFit="1" customWidth="1"/>
    <col min="9" max="9" width="12.375" style="23" customWidth="1"/>
    <col min="10" max="10" width="12.00390625" style="23" bestFit="1" customWidth="1"/>
    <col min="11" max="11" width="20.125" style="23" hidden="1" customWidth="1"/>
    <col min="12" max="12" width="12.00390625" style="23" bestFit="1" customWidth="1"/>
    <col min="13" max="13" width="10.625" style="23" bestFit="1" customWidth="1"/>
    <col min="14" max="15" width="12.00390625" style="23" bestFit="1" customWidth="1"/>
    <col min="16" max="16" width="10.75390625" style="23" customWidth="1"/>
    <col min="17" max="17" width="10.625" style="23" bestFit="1" customWidth="1"/>
    <col min="18" max="18" width="10.75390625" style="28" customWidth="1"/>
    <col min="19" max="19" width="16.625" style="28" bestFit="1" customWidth="1"/>
    <col min="20" max="16384" width="11.00390625" style="0" customWidth="1"/>
  </cols>
  <sheetData>
    <row r="1" spans="1:19" ht="27" customHeight="1">
      <c r="A1" s="19" t="s">
        <v>0</v>
      </c>
      <c r="B1" s="19" t="s">
        <v>1</v>
      </c>
      <c r="C1" s="19" t="s">
        <v>2</v>
      </c>
      <c r="D1" s="19" t="s">
        <v>3</v>
      </c>
      <c r="E1" s="19" t="s">
        <v>5</v>
      </c>
      <c r="F1" s="19" t="s">
        <v>4</v>
      </c>
      <c r="G1" s="20" t="s">
        <v>6</v>
      </c>
      <c r="H1" s="20" t="s">
        <v>7</v>
      </c>
      <c r="I1" s="20" t="s">
        <v>8</v>
      </c>
      <c r="J1" s="20" t="s">
        <v>26</v>
      </c>
      <c r="K1" s="20" t="s">
        <v>9</v>
      </c>
      <c r="L1" s="20" t="s">
        <v>31</v>
      </c>
      <c r="M1" s="20" t="s">
        <v>27</v>
      </c>
      <c r="N1" s="21" t="s">
        <v>10</v>
      </c>
      <c r="O1" s="21" t="s">
        <v>28</v>
      </c>
      <c r="P1" s="21" t="s">
        <v>21</v>
      </c>
      <c r="Q1" s="21" t="s">
        <v>28</v>
      </c>
      <c r="R1" s="21" t="s">
        <v>30</v>
      </c>
      <c r="S1" s="22" t="s">
        <v>29</v>
      </c>
    </row>
    <row r="2" spans="1:19" ht="12.75">
      <c r="A2" s="23">
        <v>1</v>
      </c>
      <c r="B2" s="23">
        <v>15.146</v>
      </c>
      <c r="C2" s="24">
        <v>-0.000285341524814</v>
      </c>
      <c r="D2" s="24">
        <v>0.00815592922251</v>
      </c>
      <c r="E2" s="23">
        <v>13.4831665162</v>
      </c>
      <c r="F2" s="23">
        <v>7.02121413432</v>
      </c>
      <c r="G2" s="23">
        <f>(C5-C2)/(B5-B2)</f>
        <v>15.908373018348197</v>
      </c>
      <c r="H2" s="25">
        <f>(D5-D2)/(B5-B2)</f>
        <v>8.434784239374931</v>
      </c>
      <c r="I2" s="25">
        <f>SQRT(G2^2+H2^2)</f>
        <v>18.00616331303581</v>
      </c>
      <c r="J2" s="25">
        <f>I2*(0.5/G2+0.5/H2)</f>
        <v>1.6333089812955373</v>
      </c>
      <c r="K2" s="23">
        <f>ATAN(D3/C3)</f>
        <v>0.4903017543046557</v>
      </c>
      <c r="L2" s="23">
        <f>DEGREES(K2)</f>
        <v>28.092221209517017</v>
      </c>
      <c r="M2" s="23">
        <v>2</v>
      </c>
      <c r="N2" s="23">
        <f>((I2^2)*(SIN(K2))*(COS(K2))*2/(9.81))</f>
        <v>27.4591634756088</v>
      </c>
      <c r="O2" s="26">
        <f>N2*((M2/L2)+(J2/I2))</f>
        <v>4.445704861236372</v>
      </c>
      <c r="P2" s="26">
        <v>34.362</v>
      </c>
      <c r="Q2" s="27">
        <v>2</v>
      </c>
      <c r="R2" s="28">
        <f>((P2-N2)/P2)</f>
        <v>0.20088576114286716</v>
      </c>
      <c r="S2" s="29">
        <f>(((Q2+O2)/(N2+P2))+Q2/P2)*R2</f>
        <v>0.03263741864805543</v>
      </c>
    </row>
    <row r="3" spans="2:16" ht="12.75">
      <c r="B3" s="23">
        <v>15.179</v>
      </c>
      <c r="C3" s="23">
        <v>0.384638684495</v>
      </c>
      <c r="D3" s="23">
        <v>0.205310826654</v>
      </c>
      <c r="E3" s="23">
        <v>15.1079083261</v>
      </c>
      <c r="F3" s="23">
        <v>7.65810979935</v>
      </c>
      <c r="H3" s="25"/>
      <c r="I3" s="25"/>
      <c r="J3" s="25"/>
      <c r="O3" s="26"/>
      <c r="P3" s="26"/>
    </row>
    <row r="4" spans="2:16" ht="12.75">
      <c r="B4" s="23">
        <v>15.212</v>
      </c>
      <c r="C4" s="23">
        <v>0.989633241025</v>
      </c>
      <c r="D4" s="23">
        <v>0.528543755624</v>
      </c>
      <c r="E4" s="23">
        <v>98</v>
      </c>
      <c r="F4" s="23">
        <v>7.53585900338</v>
      </c>
      <c r="H4" s="25"/>
      <c r="I4" s="25"/>
      <c r="J4" s="25"/>
      <c r="O4" s="26"/>
      <c r="P4" s="26"/>
    </row>
    <row r="5" spans="2:16" ht="12.75">
      <c r="B5" s="23">
        <v>15.246</v>
      </c>
      <c r="C5" s="23">
        <v>1.59055196031</v>
      </c>
      <c r="D5" s="23">
        <v>0.85163435316</v>
      </c>
      <c r="E5" s="23">
        <v>13.4996175667</v>
      </c>
      <c r="F5" s="23">
        <v>4.15324807437</v>
      </c>
      <c r="H5" s="25"/>
      <c r="I5" s="25"/>
      <c r="J5" s="25"/>
      <c r="O5" s="26"/>
      <c r="P5" s="26"/>
    </row>
    <row r="6" spans="8:16" ht="12.75">
      <c r="H6" s="25"/>
      <c r="I6" s="25"/>
      <c r="J6" s="25"/>
      <c r="O6" s="26"/>
      <c r="P6" s="26"/>
    </row>
    <row r="7" spans="1:19" ht="12.75">
      <c r="A7" s="23">
        <v>2</v>
      </c>
      <c r="B7" s="23">
        <v>12.571</v>
      </c>
      <c r="C7" s="23">
        <v>-0.000140800039297</v>
      </c>
      <c r="D7" s="23">
        <v>0.00402204760004</v>
      </c>
      <c r="E7" s="23">
        <v>12.4510694781</v>
      </c>
      <c r="F7" s="23">
        <v>6.97509959217</v>
      </c>
      <c r="G7" s="23">
        <f>(C10-C7)/(B10-B7)</f>
        <v>15.940909617793027</v>
      </c>
      <c r="H7" s="25">
        <f>(D10-D7)/(B10-B7)</f>
        <v>8.16864654349963</v>
      </c>
      <c r="I7" s="25">
        <f>SQRT(G7^2+H7^2)</f>
        <v>17.911990000981874</v>
      </c>
      <c r="J7" s="25">
        <f>I7*(0.5/G7+0.5/H7)</f>
        <v>1.6582112371392692</v>
      </c>
      <c r="K7" s="23">
        <f>ATAN(H7/G7)</f>
        <v>0.4735443859793961</v>
      </c>
      <c r="L7" s="23">
        <f>DEGREES(K7)</f>
        <v>27.13209472873343</v>
      </c>
      <c r="M7" s="23">
        <v>2</v>
      </c>
      <c r="N7" s="23">
        <f>((I7^2)*(SIN(K7))*(COS(K7))*2/(9.81))</f>
        <v>26.547534403593264</v>
      </c>
      <c r="O7" s="26">
        <f>N7*((M7/L7)+(J7/I7))</f>
        <v>4.414561033181814</v>
      </c>
      <c r="P7" s="26">
        <v>35.21231886</v>
      </c>
      <c r="Q7" s="27">
        <v>2</v>
      </c>
      <c r="R7" s="28">
        <f>((P7-N7)/P7)</f>
        <v>0.24607253191296186</v>
      </c>
      <c r="S7" s="28">
        <f>(((Q7+O7)/(N7+P7))+Q7/P7)*R7</f>
        <v>0.03953432353299202</v>
      </c>
    </row>
    <row r="8" spans="2:16" ht="12.75">
      <c r="B8" s="23">
        <v>12.604</v>
      </c>
      <c r="C8" s="23">
        <v>0.323155471057</v>
      </c>
      <c r="D8" s="23">
        <v>0.200576797063</v>
      </c>
      <c r="E8" s="23">
        <v>15.3141890967</v>
      </c>
      <c r="F8" s="23">
        <v>8.03765762724</v>
      </c>
      <c r="H8" s="25"/>
      <c r="I8" s="25"/>
      <c r="J8" s="25"/>
      <c r="O8" s="26"/>
      <c r="P8" s="26"/>
    </row>
    <row r="9" spans="2:16" ht="12.75">
      <c r="B9" s="23">
        <v>12.638</v>
      </c>
      <c r="C9" s="23">
        <v>0.983919594528</v>
      </c>
      <c r="D9" s="23">
        <v>0.533768851236</v>
      </c>
      <c r="E9" s="23">
        <v>17.4539972767</v>
      </c>
      <c r="F9" s="23">
        <v>8.71350166643</v>
      </c>
      <c r="H9" s="25"/>
      <c r="I9" s="25"/>
      <c r="J9" s="25"/>
      <c r="O9" s="26"/>
      <c r="P9" s="26"/>
    </row>
    <row r="10" spans="2:16" ht="12.75">
      <c r="B10" s="23">
        <v>12.671</v>
      </c>
      <c r="C10" s="23">
        <v>1.59395016174</v>
      </c>
      <c r="D10" s="23">
        <v>0.82088670195</v>
      </c>
      <c r="E10" s="23">
        <v>18.2220672968</v>
      </c>
      <c r="F10" s="23">
        <v>8.79783048573</v>
      </c>
      <c r="H10" s="25"/>
      <c r="I10" s="25"/>
      <c r="J10" s="25"/>
      <c r="O10" s="26"/>
      <c r="P10" s="26"/>
    </row>
    <row r="11" spans="8:16" ht="12.75">
      <c r="H11" s="25"/>
      <c r="I11" s="25"/>
      <c r="J11" s="25"/>
      <c r="O11" s="26"/>
      <c r="P11" s="26"/>
    </row>
    <row r="12" spans="1:19" ht="12.75">
      <c r="A12" s="23">
        <v>3</v>
      </c>
      <c r="B12" s="23">
        <v>12.673</v>
      </c>
      <c r="C12" s="23">
        <v>0</v>
      </c>
      <c r="D12" s="23">
        <v>0.00838399708794</v>
      </c>
      <c r="E12" s="23">
        <v>9.35884354919</v>
      </c>
      <c r="F12" s="23">
        <v>4.54497801014</v>
      </c>
      <c r="G12" s="23">
        <f>(C15-C12)/(B15-B12)</f>
        <v>14.594390995400051</v>
      </c>
      <c r="H12" s="25">
        <f>(D15-D12)/(B15-B12)</f>
        <v>6.8748649294506246</v>
      </c>
      <c r="I12" s="25">
        <f>SQRT(G12^2+H12^2)</f>
        <v>16.13257624574588</v>
      </c>
      <c r="J12" s="25">
        <f>I12*(0.5/G12+0.5/H12)</f>
        <v>1.725999146261029</v>
      </c>
      <c r="K12" s="23">
        <f>ATAN(H12/G12)</f>
        <v>0.44023048927614483</v>
      </c>
      <c r="L12" s="23">
        <f>DEGREES(K12)</f>
        <v>25.223349048502346</v>
      </c>
      <c r="M12" s="23">
        <v>2</v>
      </c>
      <c r="N12" s="23">
        <f>((I12^2)*(SIN(K12))*(COS(K12))*2/(9.81))</f>
        <v>20.455548791226466</v>
      </c>
      <c r="O12" s="26">
        <f>N12*((M12/L12)+(J12/I12))</f>
        <v>3.8104606629108284</v>
      </c>
      <c r="P12" s="26">
        <v>33.5515</v>
      </c>
      <c r="Q12" s="27">
        <v>2</v>
      </c>
      <c r="R12" s="28">
        <f>((P12-N12)/P12)</f>
        <v>0.39032386655659307</v>
      </c>
      <c r="S12" s="29">
        <f>(((Q12+O12)/(N12+P12))+Q12/P12)*R12</f>
        <v>0.06526095344824512</v>
      </c>
    </row>
    <row r="13" spans="2:16" ht="12.75">
      <c r="B13" s="23">
        <v>12.707</v>
      </c>
      <c r="C13" s="23">
        <v>0.192914497118</v>
      </c>
      <c r="D13" s="23">
        <v>0.104799709946</v>
      </c>
      <c r="E13" s="23">
        <v>13.4313962244</v>
      </c>
      <c r="F13" s="23">
        <v>6.40936605217</v>
      </c>
      <c r="H13" s="25"/>
      <c r="I13" s="25"/>
      <c r="J13" s="25"/>
      <c r="O13" s="26"/>
      <c r="P13" s="26"/>
    </row>
    <row r="14" spans="2:16" ht="12.75">
      <c r="B14" s="23">
        <v>12.74</v>
      </c>
      <c r="C14" s="23">
        <v>0.821982897384</v>
      </c>
      <c r="D14" s="23">
        <v>0.406623097806</v>
      </c>
      <c r="E14" s="23">
        <v>16.8920788493</v>
      </c>
      <c r="F14" s="23">
        <v>7.91524140478</v>
      </c>
      <c r="H14" s="25"/>
      <c r="I14" s="25"/>
      <c r="J14" s="25"/>
      <c r="O14" s="26"/>
      <c r="P14" s="26"/>
    </row>
    <row r="15" spans="2:16" ht="12.75">
      <c r="B15" s="23">
        <v>12.773</v>
      </c>
      <c r="C15" s="23">
        <v>1.45943909954</v>
      </c>
      <c r="D15" s="23">
        <v>0.695870490033</v>
      </c>
      <c r="E15" s="23">
        <v>18.4874147056</v>
      </c>
      <c r="F15" s="23">
        <v>8.51355302748</v>
      </c>
      <c r="H15" s="25"/>
      <c r="I15" s="25"/>
      <c r="J15" s="25"/>
      <c r="O15" s="26"/>
      <c r="P15" s="26"/>
    </row>
    <row r="16" spans="8:16" ht="12.75">
      <c r="H16" s="25"/>
      <c r="I16" s="25"/>
      <c r="J16" s="25"/>
      <c r="O16" s="26"/>
      <c r="P16" s="26"/>
    </row>
    <row r="17" spans="1:19" ht="12.75">
      <c r="A17" s="23">
        <v>4</v>
      </c>
      <c r="B17" s="23">
        <v>13.611</v>
      </c>
      <c r="C17" s="23">
        <v>-0.00163952721138</v>
      </c>
      <c r="D17" s="23">
        <v>0.00292505672568</v>
      </c>
      <c r="E17" s="23">
        <v>16.8529310951</v>
      </c>
      <c r="F17" s="23">
        <v>6.63998074195</v>
      </c>
      <c r="G17" s="23">
        <f>(C20-C17)/(B20-B17)</f>
        <v>19.00756001841387</v>
      </c>
      <c r="H17" s="25">
        <f>(D20-D17)/(B20-B17)</f>
        <v>7.234584966193226</v>
      </c>
      <c r="I17" s="25">
        <f>SQRT(G17^2+H17^2)</f>
        <v>20.33781102986933</v>
      </c>
      <c r="J17" s="25">
        <f>I17*(0.5/G17+0.5/H17)</f>
        <v>1.9405889343585883</v>
      </c>
      <c r="K17" s="23">
        <f>ATAN(H17/G17)</f>
        <v>0.36368533408648457</v>
      </c>
      <c r="L17" s="23">
        <f>DEGREES(K17)</f>
        <v>20.837634713960902</v>
      </c>
      <c r="M17" s="23">
        <v>2</v>
      </c>
      <c r="N17" s="23">
        <f>((I17^2)*(SIN(K17))*(COS(K17))*2/(9.81))</f>
        <v>28.0350271056539</v>
      </c>
      <c r="O17" s="26">
        <f>N17*((M17/L17)+(J17/I17))</f>
        <v>5.36584730471592</v>
      </c>
      <c r="P17" s="26">
        <v>34.49331</v>
      </c>
      <c r="Q17" s="27">
        <v>2</v>
      </c>
      <c r="R17" s="28">
        <f>((P17-N17)/P17)</f>
        <v>0.1872329125371297</v>
      </c>
      <c r="S17" s="28">
        <f>(((Q17+O17)/(N17+P17))+Q17/P17)*R17</f>
        <v>0.032912251668594135</v>
      </c>
    </row>
    <row r="18" spans="2:19" ht="12.75">
      <c r="B18" s="23">
        <v>13.644</v>
      </c>
      <c r="C18" s="23">
        <v>0.48952256405</v>
      </c>
      <c r="D18" s="23">
        <v>0.198518270798</v>
      </c>
      <c r="E18" s="23">
        <v>18.8685118458</v>
      </c>
      <c r="F18" s="23">
        <v>7.32331703464</v>
      </c>
      <c r="H18" s="25"/>
      <c r="I18" s="25"/>
      <c r="J18" s="25"/>
      <c r="O18" s="26"/>
      <c r="P18" s="26"/>
      <c r="S18" s="29"/>
    </row>
    <row r="19" spans="2:16" ht="12.75">
      <c r="B19" s="23">
        <v>13.678</v>
      </c>
      <c r="C19" s="23">
        <v>1.25323453889</v>
      </c>
      <c r="D19" s="23">
        <v>0.499532346633</v>
      </c>
      <c r="E19" s="23">
        <v>20.0231375509</v>
      </c>
      <c r="F19" s="23">
        <v>7.55658563643</v>
      </c>
      <c r="H19" s="25"/>
      <c r="I19" s="25"/>
      <c r="J19" s="25"/>
      <c r="O19" s="26"/>
      <c r="P19" s="26"/>
    </row>
    <row r="20" spans="2:16" ht="12.75">
      <c r="B20" s="23">
        <v>13.711</v>
      </c>
      <c r="C20" s="23">
        <v>1.89911647463</v>
      </c>
      <c r="D20" s="23">
        <v>0.726383553345</v>
      </c>
      <c r="E20" s="23">
        <v>19.966921633</v>
      </c>
      <c r="F20" s="23">
        <v>7.26909909223</v>
      </c>
      <c r="H20" s="25"/>
      <c r="I20" s="25"/>
      <c r="J20" s="25"/>
      <c r="O20" s="26"/>
      <c r="P20" s="26"/>
    </row>
    <row r="21" spans="8:16" ht="12.75">
      <c r="H21" s="25"/>
      <c r="I21" s="25"/>
      <c r="J21" s="25"/>
      <c r="O21" s="26"/>
      <c r="P21" s="26"/>
    </row>
    <row r="22" spans="1:19" ht="12.75">
      <c r="A22" s="23">
        <v>5</v>
      </c>
      <c r="B22" s="23">
        <v>12.296</v>
      </c>
      <c r="C22" s="23">
        <v>0.00423300825889</v>
      </c>
      <c r="D22" s="23">
        <v>0</v>
      </c>
      <c r="E22" s="23">
        <v>10.7218293731</v>
      </c>
      <c r="F22" s="23">
        <v>5.30313787895</v>
      </c>
      <c r="G22" s="23">
        <f>(C25-C22)/(B25-B22)</f>
        <v>15.49296052021088</v>
      </c>
      <c r="H22" s="25">
        <f>(D25-D22)/(B25-B22)</f>
        <v>6.731791636939905</v>
      </c>
      <c r="I22" s="25">
        <f>SQRT(G22^2+H22^2)</f>
        <v>16.892271733665282</v>
      </c>
      <c r="J22" s="25">
        <f>I22*(0.5/G22+0.5/H22)</f>
        <v>1.7998234688423298</v>
      </c>
      <c r="K22" s="23">
        <f>ATAN(H22/G22)</f>
        <v>0.4098950824151196</v>
      </c>
      <c r="L22" s="23">
        <f>DEGREES(K22)</f>
        <v>23.4852582655534</v>
      </c>
      <c r="M22" s="23">
        <v>2</v>
      </c>
      <c r="N22" s="23">
        <f>((I22^2)*(SIN(K22))*(COS(K22))*2/(9.81))</f>
        <v>21.26307483412757</v>
      </c>
      <c r="O22" s="26">
        <f>N22*((M22/L22)+(J22/I22))</f>
        <v>4.076279391224586</v>
      </c>
      <c r="P22" s="26">
        <v>35.3748</v>
      </c>
      <c r="Q22" s="27">
        <v>2</v>
      </c>
      <c r="R22" s="28">
        <f>((P22-N22)/P22)</f>
        <v>0.39892028127006884</v>
      </c>
      <c r="S22" s="29">
        <f>(((Q22+O22)/(N22+P22))+Q22/P22)*R22</f>
        <v>0.06535127665234444</v>
      </c>
    </row>
    <row r="23" spans="2:16" ht="12.75">
      <c r="B23" s="23">
        <v>12.329</v>
      </c>
      <c r="C23" s="23">
        <v>0.237050700899</v>
      </c>
      <c r="D23" s="23">
        <v>0.139716517082</v>
      </c>
      <c r="E23" s="23">
        <v>14.6646729933</v>
      </c>
      <c r="F23" s="23">
        <v>6.46227933943</v>
      </c>
      <c r="H23" s="25"/>
      <c r="I23" s="25"/>
      <c r="J23" s="25"/>
      <c r="O23" s="26"/>
      <c r="P23" s="26"/>
    </row>
    <row r="24" spans="2:16" ht="12.75">
      <c r="B24" s="23">
        <v>12.363</v>
      </c>
      <c r="C24" s="23">
        <v>0.931270834514</v>
      </c>
      <c r="D24" s="23">
        <v>0.414915391809</v>
      </c>
      <c r="E24" s="23">
        <v>17.5709456286</v>
      </c>
      <c r="F24" s="23">
        <v>7.34696034542</v>
      </c>
      <c r="H24" s="25"/>
      <c r="I24" s="25"/>
      <c r="J24" s="25"/>
      <c r="O24" s="26"/>
      <c r="P24" s="26"/>
    </row>
    <row r="25" spans="2:16" ht="12.75">
      <c r="B25" s="23">
        <v>12.396</v>
      </c>
      <c r="C25" s="23">
        <v>1.55352906028</v>
      </c>
      <c r="D25" s="23">
        <v>0.673179163694</v>
      </c>
      <c r="E25" s="23">
        <v>18.5599586015</v>
      </c>
      <c r="F25" s="23">
        <v>7.68909574359</v>
      </c>
      <c r="H25" s="25"/>
      <c r="I25" s="25"/>
      <c r="J25" s="25"/>
      <c r="O25" s="26"/>
      <c r="P25" s="26"/>
    </row>
    <row r="26" spans="8:16" ht="12.75">
      <c r="H26" s="25"/>
      <c r="I26" s="25"/>
      <c r="J26" s="25"/>
      <c r="O26" s="26"/>
      <c r="P26" s="26"/>
    </row>
    <row r="27" spans="1:19" ht="12.75">
      <c r="A27" s="23">
        <v>6</v>
      </c>
      <c r="B27" s="23">
        <v>21.937</v>
      </c>
      <c r="C27" s="23">
        <v>0</v>
      </c>
      <c r="D27" s="23">
        <v>0.00414726600753</v>
      </c>
      <c r="E27" s="23">
        <v>5.97016257857</v>
      </c>
      <c r="F27" s="23">
        <v>3.03696657753</v>
      </c>
      <c r="G27" s="23">
        <f>(C30-C27)/(B30-B27)</f>
        <v>13.18604432840028</v>
      </c>
      <c r="H27" s="25">
        <f>(D30-D27)/(B30-B27)</f>
        <v>6.843077871914846</v>
      </c>
      <c r="I27" s="25">
        <f>SQRT(G27^2+H27^2)</f>
        <v>14.855957720444273</v>
      </c>
      <c r="J27" s="25">
        <f>I27*(0.5/G27+0.5/H27)</f>
        <v>1.6487946203752426</v>
      </c>
      <c r="K27" s="23">
        <f>ATAN(H27/G27)</f>
        <v>0.478703189938156</v>
      </c>
      <c r="L27" s="23">
        <f>DEGREES(K27)</f>
        <v>27.427672422905754</v>
      </c>
      <c r="M27" s="23">
        <v>2</v>
      </c>
      <c r="N27" s="23">
        <f>((I27^2)*(SIN(K27))*(COS(K27))*2/(9.81))</f>
        <v>18.39615253043103</v>
      </c>
      <c r="O27" s="26">
        <f>N27*((M27/L27)+(J27/I27))</f>
        <v>3.383134696631621</v>
      </c>
      <c r="P27" s="26">
        <v>33.11895</v>
      </c>
      <c r="Q27" s="27">
        <v>2</v>
      </c>
      <c r="R27" s="28">
        <f>((P27-N27)/P27)</f>
        <v>0.44454300240704997</v>
      </c>
      <c r="S27" s="28">
        <f>(((Q27+O27)/(N27+P27))+Q27/P27)*R27</f>
        <v>0.07329830908948871</v>
      </c>
    </row>
    <row r="28" spans="2:19" ht="12.75">
      <c r="B28" s="23">
        <v>21.971</v>
      </c>
      <c r="C28" s="23">
        <v>0.0124395427118</v>
      </c>
      <c r="D28" s="23">
        <v>0.0124417980226</v>
      </c>
      <c r="E28" s="23">
        <v>11.9773532725</v>
      </c>
      <c r="F28" s="23">
        <v>6.08325171629</v>
      </c>
      <c r="H28" s="25"/>
      <c r="I28" s="25"/>
      <c r="J28" s="25"/>
      <c r="O28" s="26"/>
      <c r="P28" s="26"/>
      <c r="S28" s="29"/>
    </row>
    <row r="29" spans="2:16" ht="12.75">
      <c r="B29" s="23">
        <v>22.004</v>
      </c>
      <c r="C29" s="23">
        <v>0.721500368511</v>
      </c>
      <c r="D29" s="23">
        <v>0.360816778572</v>
      </c>
      <c r="E29" s="23">
        <v>16.4882107258</v>
      </c>
      <c r="F29" s="23">
        <v>8.54285147517</v>
      </c>
      <c r="H29" s="25"/>
      <c r="I29" s="25"/>
      <c r="J29" s="25"/>
      <c r="O29" s="26"/>
      <c r="P29" s="26"/>
    </row>
    <row r="30" spans="2:16" ht="12.75">
      <c r="B30" s="23">
        <v>22.037</v>
      </c>
      <c r="C30" s="23">
        <v>1.31860443284</v>
      </c>
      <c r="D30" s="23">
        <v>0.688455053199</v>
      </c>
      <c r="E30" s="23">
        <v>17.8414977068</v>
      </c>
      <c r="F30" s="23">
        <v>9.51893762035</v>
      </c>
      <c r="H30" s="25"/>
      <c r="I30" s="25"/>
      <c r="J30" s="25"/>
      <c r="O30" s="26"/>
      <c r="P30" s="26"/>
    </row>
    <row r="31" spans="8:16" ht="12.75">
      <c r="H31" s="25"/>
      <c r="I31" s="25"/>
      <c r="J31" s="25"/>
      <c r="O31" s="26"/>
      <c r="P31" s="26"/>
    </row>
    <row r="32" spans="1:19" ht="12.75">
      <c r="A32" s="23">
        <v>7</v>
      </c>
      <c r="B32" s="23">
        <v>14.976</v>
      </c>
      <c r="C32" s="23">
        <v>0.00422323766083</v>
      </c>
      <c r="D32" s="23">
        <v>0.00422413092759</v>
      </c>
      <c r="E32" s="23">
        <v>13.8128251577</v>
      </c>
      <c r="F32" s="23">
        <v>8.06798185763</v>
      </c>
      <c r="G32" s="23">
        <f>(C35-C32)/(B35-B32)</f>
        <v>16.098149165536483</v>
      </c>
      <c r="H32" s="25">
        <f>(D35-D32)/(B35-B32)</f>
        <v>8.65696535942988</v>
      </c>
      <c r="I32" s="25">
        <f>SQRT(G32^2+H32^2)</f>
        <v>18.278223540328852</v>
      </c>
      <c r="J32" s="25">
        <f>I32*(0.5/G32+0.5/H32)</f>
        <v>1.623406578902883</v>
      </c>
      <c r="K32" s="23">
        <f>ATAN(H32/G32)</f>
        <v>0.4933985448846232</v>
      </c>
      <c r="L32" s="23">
        <f>DEGREES(K32)</f>
        <v>28.269654239785023</v>
      </c>
      <c r="M32" s="23">
        <v>2</v>
      </c>
      <c r="N32" s="23">
        <f>((I32^2)*(SIN(K32))*(COS(K32))*2/(9.81))</f>
        <v>28.412052941281203</v>
      </c>
      <c r="O32" s="26">
        <f>N32*((M32/L32)+(J32/I32))</f>
        <v>4.533531453164785</v>
      </c>
      <c r="P32" s="26">
        <v>34.4523</v>
      </c>
      <c r="Q32" s="27">
        <v>2</v>
      </c>
      <c r="R32" s="28">
        <f>((P32-N32)/P32)</f>
        <v>0.17532202664898416</v>
      </c>
      <c r="S32" s="29">
        <f>(((Q32+O32)/(N32+P32))+Q32/P32)*R32</f>
        <v>0.028398995178565027</v>
      </c>
    </row>
    <row r="33" spans="2:16" ht="12.75">
      <c r="B33" s="23">
        <v>15.01</v>
      </c>
      <c r="C33" s="23">
        <v>0.413868868532</v>
      </c>
      <c r="D33" s="23">
        <v>0.266107742704</v>
      </c>
      <c r="E33" s="23">
        <v>15.7074743469</v>
      </c>
      <c r="F33" s="23">
        <v>8.48936974888</v>
      </c>
      <c r="H33" s="25"/>
      <c r="I33" s="25"/>
      <c r="J33" s="25"/>
      <c r="O33" s="26"/>
      <c r="P33" s="26"/>
    </row>
    <row r="34" spans="2:16" ht="12.75">
      <c r="B34" s="23">
        <v>15.043</v>
      </c>
      <c r="C34" s="23">
        <v>1.03044880606</v>
      </c>
      <c r="D34" s="23">
        <v>0.561782998196</v>
      </c>
      <c r="E34" s="23">
        <v>17.1256972309</v>
      </c>
      <c r="F34" s="23">
        <v>8.89915349708</v>
      </c>
      <c r="H34" s="25"/>
      <c r="I34" s="25"/>
      <c r="J34" s="25"/>
      <c r="O34" s="26"/>
      <c r="P34" s="26"/>
    </row>
    <row r="35" spans="2:15" ht="12.75">
      <c r="B35" s="23">
        <v>15.077</v>
      </c>
      <c r="C35" s="23">
        <v>1.63013630338</v>
      </c>
      <c r="D35" s="23">
        <v>0.87857763223</v>
      </c>
      <c r="E35" s="23">
        <v>17.5530404105</v>
      </c>
      <c r="F35" s="23">
        <v>9.1486860563</v>
      </c>
      <c r="H35" s="25"/>
      <c r="I35" s="25"/>
      <c r="J35" s="25"/>
      <c r="O35" s="26"/>
    </row>
    <row r="36" spans="8:15" ht="12.75">
      <c r="H36" s="25"/>
      <c r="I36" s="25"/>
      <c r="J36" s="25"/>
      <c r="O36" s="26"/>
    </row>
    <row r="37" spans="1:19" ht="12.75">
      <c r="A37" s="23">
        <v>8</v>
      </c>
      <c r="B37" s="23">
        <v>18.145</v>
      </c>
      <c r="C37" s="23">
        <v>-0.0043326218172</v>
      </c>
      <c r="D37" s="23">
        <v>0.00866707649551</v>
      </c>
      <c r="E37" s="23">
        <v>6.1547718272</v>
      </c>
      <c r="F37" s="23">
        <v>2.16131861073</v>
      </c>
      <c r="G37" s="23">
        <f>(C40-C37)/(B40-B37)</f>
        <v>14.947690589071788</v>
      </c>
      <c r="H37" s="25">
        <f>(D40-D37)/(B40-B37)</f>
        <v>5.3301590924948234</v>
      </c>
      <c r="I37" s="25">
        <f>SQRT(G37^2+H37^2)</f>
        <v>15.869595139698133</v>
      </c>
      <c r="J37" s="25">
        <f>I37*(0.5/G37+0.5/H37)</f>
        <v>2.019498242467692</v>
      </c>
      <c r="K37" s="23">
        <f>ATAN(H37/G37)</f>
        <v>0.3425312886833148</v>
      </c>
      <c r="L37" s="23">
        <f>DEGREES(K37)</f>
        <v>19.625597192731153</v>
      </c>
      <c r="M37" s="23">
        <v>2</v>
      </c>
      <c r="N37" s="23">
        <f>((I37^2)*(SIN(K37))*(COS(K37))*2/(9.81))</f>
        <v>16.243337187592317</v>
      </c>
      <c r="O37" s="26">
        <f>N37*((M37/L37)+(J37/I37))</f>
        <v>3.722380661796811</v>
      </c>
      <c r="P37" s="23">
        <v>32.55541</v>
      </c>
      <c r="Q37" s="27">
        <v>2</v>
      </c>
      <c r="R37" s="28">
        <f>((P37-N37)/P37)</f>
        <v>0.5010556713126231</v>
      </c>
      <c r="S37" s="29">
        <f>(((Q37+O37)/(N37+P37))+Q37/P37)*R37</f>
        <v>0.08953796254128707</v>
      </c>
    </row>
    <row r="38" spans="2:15" ht="12.75">
      <c r="B38" s="23">
        <v>18.179</v>
      </c>
      <c r="C38" s="23">
        <v>0</v>
      </c>
      <c r="D38" s="23">
        <v>0.00433340732911</v>
      </c>
      <c r="E38" s="23">
        <v>12.873507848</v>
      </c>
      <c r="F38" s="23">
        <v>4.6701133326</v>
      </c>
      <c r="H38" s="25"/>
      <c r="I38" s="25"/>
      <c r="J38" s="25"/>
      <c r="O38" s="26"/>
    </row>
    <row r="39" spans="2:15" ht="12.75">
      <c r="B39" s="23">
        <v>18.212</v>
      </c>
      <c r="C39" s="23">
        <v>0.719222160344</v>
      </c>
      <c r="D39" s="23">
        <v>0.277341603866</v>
      </c>
      <c r="E39" s="23">
        <v>18.765030424</v>
      </c>
      <c r="F39" s="23">
        <v>6.73590968577</v>
      </c>
      <c r="H39" s="25"/>
      <c r="I39" s="25"/>
      <c r="J39" s="25"/>
      <c r="O39" s="26"/>
    </row>
    <row r="40" spans="2:15" ht="12.75">
      <c r="B40" s="23">
        <v>18.245</v>
      </c>
      <c r="C40" s="23">
        <v>1.49043643709</v>
      </c>
      <c r="D40" s="23">
        <v>0.541682985745</v>
      </c>
      <c r="E40" s="23">
        <v>21.703803317</v>
      </c>
      <c r="F40" s="23">
        <v>7.60741906114</v>
      </c>
      <c r="H40" s="25"/>
      <c r="I40" s="25"/>
      <c r="J40" s="25"/>
      <c r="O40" s="26"/>
    </row>
    <row r="41" spans="8:15" ht="12.75">
      <c r="H41" s="25"/>
      <c r="I41" s="25"/>
      <c r="J41" s="25"/>
      <c r="O41" s="26"/>
    </row>
    <row r="42" spans="1:19" ht="12.75">
      <c r="A42" s="23">
        <v>9</v>
      </c>
      <c r="B42" s="23">
        <v>22.452</v>
      </c>
      <c r="C42" s="23">
        <v>-0.00439194266728</v>
      </c>
      <c r="D42" s="23">
        <v>0.0082389058861</v>
      </c>
      <c r="E42" s="23">
        <v>12.7387427987</v>
      </c>
      <c r="F42" s="23">
        <v>6.77608786344</v>
      </c>
      <c r="G42" s="23">
        <f>(C45-C42)/(B45-B42)</f>
        <v>16.034414919373145</v>
      </c>
      <c r="H42" s="25">
        <f>(D45-D42)/(B45-B42)</f>
        <v>8.063805974569172</v>
      </c>
      <c r="I42" s="25">
        <f>SQRT(G42^2+H42^2)</f>
        <v>17.94790875289134</v>
      </c>
      <c r="J42" s="25">
        <f>I42*(0.5/G42+0.5/H42)</f>
        <v>1.6725366806518738</v>
      </c>
      <c r="K42" s="23">
        <f>ATAN(H42/G42)</f>
        <v>0.4659698303139145</v>
      </c>
      <c r="L42" s="23">
        <f>DEGREES(K42)</f>
        <v>26.698104657414426</v>
      </c>
      <c r="M42" s="23">
        <v>2</v>
      </c>
      <c r="N42" s="23">
        <f>((I42^2)*(SIN(K42))*(COS(K42))*2/(9.81))</f>
        <v>26.360532278402083</v>
      </c>
      <c r="O42" s="26">
        <f>N42*((M42/L42)+(J42/I42))</f>
        <v>4.43120738832669</v>
      </c>
      <c r="P42" s="23">
        <v>34.20515325</v>
      </c>
      <c r="Q42" s="27">
        <v>2</v>
      </c>
      <c r="R42" s="28">
        <f>((P42-N42)/P42)</f>
        <v>0.22934032525049186</v>
      </c>
      <c r="S42" s="28">
        <f>(((Q42+O42)/(N42+P42))+Q42/P42)*R42</f>
        <v>0.03776234852571172</v>
      </c>
    </row>
    <row r="43" spans="2:19" ht="12.75">
      <c r="B43" s="23">
        <v>22.485</v>
      </c>
      <c r="C43" s="23">
        <v>0.324668849454</v>
      </c>
      <c r="D43" s="23">
        <v>0.20064414858</v>
      </c>
      <c r="E43" s="23">
        <v>15.6380635614</v>
      </c>
      <c r="F43" s="23">
        <v>7.80723686394</v>
      </c>
      <c r="H43" s="25"/>
      <c r="I43" s="25"/>
      <c r="J43" s="25"/>
      <c r="S43" s="29"/>
    </row>
    <row r="44" spans="2:10" ht="12.75">
      <c r="B44" s="23">
        <v>22.518</v>
      </c>
      <c r="C44" s="23">
        <v>1.00156106277</v>
      </c>
      <c r="D44" s="23">
        <v>0.506582977605</v>
      </c>
      <c r="E44" s="23">
        <v>17.5275111896</v>
      </c>
      <c r="F44" s="23">
        <v>8.61380861985</v>
      </c>
      <c r="H44" s="25"/>
      <c r="I44" s="25"/>
      <c r="J44" s="25"/>
    </row>
    <row r="45" spans="2:10" ht="12.75">
      <c r="B45" s="23">
        <v>22.552</v>
      </c>
      <c r="C45" s="23">
        <v>1.59904954927</v>
      </c>
      <c r="D45" s="23">
        <v>0.814619503343</v>
      </c>
      <c r="E45" s="23">
        <v>17.7992003629</v>
      </c>
      <c r="F45" s="23">
        <v>8.92852032539</v>
      </c>
      <c r="H45" s="25"/>
      <c r="I45" s="25"/>
      <c r="J45" s="25"/>
    </row>
    <row r="46" spans="8:10" ht="12.75">
      <c r="H46" s="25"/>
      <c r="I46" s="25"/>
      <c r="J46" s="25"/>
    </row>
    <row r="47" spans="1:19" ht="12.75">
      <c r="A47" s="23">
        <v>10</v>
      </c>
      <c r="B47" s="23">
        <v>12.925</v>
      </c>
      <c r="C47" s="23">
        <v>0</v>
      </c>
      <c r="D47" s="23">
        <v>0</v>
      </c>
      <c r="E47" s="23">
        <v>9.82885443033</v>
      </c>
      <c r="F47" s="23">
        <v>5.48317204107</v>
      </c>
      <c r="G47" s="23">
        <f>(C50-C47)/(B50-B47)</f>
        <v>14.34734693101033</v>
      </c>
      <c r="H47" s="25">
        <f>(D50-D47)/(B50-B47)</f>
        <v>7.8975146983637625</v>
      </c>
      <c r="I47" s="25">
        <f>SQRT(G47^2+H47^2)</f>
        <v>16.377335020376275</v>
      </c>
      <c r="J47" s="25">
        <f>I47*(0.5/G47+0.5/H47)</f>
        <v>1.607610756026276</v>
      </c>
      <c r="K47" s="23">
        <f>ATAN(H47/G47)</f>
        <v>0.5031895751122942</v>
      </c>
      <c r="L47" s="23">
        <f>DEGREES(K47)</f>
        <v>28.830638948915585</v>
      </c>
      <c r="M47" s="23">
        <v>2</v>
      </c>
      <c r="N47" s="23">
        <f>((I47^2)*(SIN(K47))*(COS(K47))*2/(9.81))</f>
        <v>23.10058782266632</v>
      </c>
      <c r="O47" s="26">
        <f>N47*((M47/L47)+(J47/I47))</f>
        <v>3.8700726541948254</v>
      </c>
      <c r="P47" s="23">
        <v>34.61901896</v>
      </c>
      <c r="Q47" s="27">
        <v>2</v>
      </c>
      <c r="R47" s="28">
        <f>((P47-N47)/P47)</f>
        <v>0.33271974433020385</v>
      </c>
      <c r="S47" s="29">
        <f>(((Q47+O47)/(N47+P47))+Q47/P47)*R47</f>
        <v>0.05305932185265059</v>
      </c>
    </row>
    <row r="48" spans="2:15" ht="12.75">
      <c r="B48" s="23">
        <v>12.958</v>
      </c>
      <c r="C48" s="23">
        <v>0.210927683969</v>
      </c>
      <c r="D48" s="23">
        <v>0.119065620121</v>
      </c>
      <c r="E48" s="23">
        <v>13.536307379</v>
      </c>
      <c r="F48" s="23">
        <v>7.49309991526</v>
      </c>
      <c r="H48" s="25"/>
      <c r="I48" s="25"/>
      <c r="J48" s="25"/>
      <c r="O48" s="26"/>
    </row>
    <row r="49" spans="2:15" ht="12.75">
      <c r="B49" s="23">
        <v>12.991</v>
      </c>
      <c r="C49" s="23">
        <v>0.839867676575</v>
      </c>
      <c r="D49" s="23">
        <v>0.467853218722</v>
      </c>
      <c r="E49" s="23">
        <v>16.336246664</v>
      </c>
      <c r="F49" s="23">
        <v>8.96988109931</v>
      </c>
      <c r="H49" s="25"/>
      <c r="I49" s="25"/>
      <c r="J49" s="25"/>
      <c r="O49" s="26"/>
    </row>
    <row r="50" spans="2:15" ht="12.75">
      <c r="B50" s="23">
        <v>13.024</v>
      </c>
      <c r="C50" s="23">
        <v>1.42038734617</v>
      </c>
      <c r="D50" s="23">
        <v>0.781853955138</v>
      </c>
      <c r="E50" s="23">
        <v>17.2953591905</v>
      </c>
      <c r="F50" s="23">
        <v>9.42125519854</v>
      </c>
      <c r="H50" s="25"/>
      <c r="I50" s="25"/>
      <c r="J50" s="25"/>
      <c r="O50" s="26"/>
    </row>
    <row r="51" spans="10:15" ht="12.75">
      <c r="J51" s="25"/>
      <c r="O51" s="26"/>
    </row>
    <row r="52" spans="1:19" ht="12.75">
      <c r="A52" s="23">
        <v>11</v>
      </c>
      <c r="B52" s="23">
        <v>11.906</v>
      </c>
      <c r="C52" s="23">
        <v>0.00350167298787</v>
      </c>
      <c r="D52" s="23">
        <v>0.0250256938041</v>
      </c>
      <c r="E52" s="23">
        <v>8.17387446168</v>
      </c>
      <c r="F52" s="23">
        <v>4.60450538485</v>
      </c>
      <c r="G52" s="23">
        <f>(C56-C52)/(B56-B52)</f>
        <v>14.690192912105603</v>
      </c>
      <c r="H52" s="25">
        <f>(D56-D52)/(B56-B52)</f>
        <v>7.672534968103814</v>
      </c>
      <c r="I52" s="25">
        <f>SQRT(G52^2+H52^2)</f>
        <v>16.573157835236273</v>
      </c>
      <c r="J52" s="25">
        <f>I52*(0.5/G52+0.5/H52)</f>
        <v>1.644120613540068</v>
      </c>
      <c r="K52" s="23">
        <f>ATAN(H52/G52)</f>
        <v>0.48131986894867407</v>
      </c>
      <c r="L52" s="23">
        <f>DEGREES(K52)</f>
        <v>27.57759708654891</v>
      </c>
      <c r="M52" s="23">
        <v>2</v>
      </c>
      <c r="N52" s="23">
        <f>((I52^2)*(SIN(K52))*(COS(K52))*2/(9.81))</f>
        <v>22.978800979881967</v>
      </c>
      <c r="O52" s="26">
        <f>N52*((M52/L52)+(J52/I52))</f>
        <v>3.9460680909409382</v>
      </c>
      <c r="P52" s="23">
        <v>34.90600776</v>
      </c>
      <c r="Q52" s="27">
        <v>2</v>
      </c>
      <c r="R52" s="28">
        <f>((P52-N52)/P52)</f>
        <v>0.341694955840405</v>
      </c>
      <c r="S52" s="28">
        <f>(((Q52+O52)/(N52+P52))+Q52/P52)*R52</f>
        <v>0.05467773808580483</v>
      </c>
    </row>
    <row r="53" spans="2:19" ht="12.75">
      <c r="B53" s="23">
        <v>11.94</v>
      </c>
      <c r="C53" s="23">
        <v>0.142462548106</v>
      </c>
      <c r="D53" s="23">
        <v>0.115932719891</v>
      </c>
      <c r="E53" s="23">
        <v>12.7604011207</v>
      </c>
      <c r="F53" s="23">
        <v>6.80162671435</v>
      </c>
      <c r="H53" s="25"/>
      <c r="I53" s="25"/>
      <c r="J53" s="25"/>
      <c r="S53" s="29"/>
    </row>
    <row r="54" spans="2:10" ht="12.75">
      <c r="B54" s="23">
        <v>11.973</v>
      </c>
      <c r="C54" s="23">
        <v>0.786850420723</v>
      </c>
      <c r="D54" s="23">
        <v>0.432012030235</v>
      </c>
      <c r="E54" s="23">
        <v>16.4427022315</v>
      </c>
      <c r="F54" s="23">
        <v>8.796803848</v>
      </c>
      <c r="H54" s="25"/>
      <c r="I54" s="25"/>
      <c r="J54" s="25"/>
    </row>
    <row r="55" spans="2:10" ht="12.75">
      <c r="B55" s="23">
        <v>12.006</v>
      </c>
      <c r="C55" s="23">
        <v>1.34334651046</v>
      </c>
      <c r="D55" s="23">
        <v>0.770723519934</v>
      </c>
      <c r="E55" s="23">
        <v>17.391088804</v>
      </c>
      <c r="F55" s="23">
        <v>9.03812152897</v>
      </c>
      <c r="H55" s="25"/>
      <c r="I55" s="25"/>
      <c r="J55" s="25"/>
    </row>
    <row r="56" spans="2:10" ht="12.75">
      <c r="B56" s="23">
        <v>12.04</v>
      </c>
      <c r="C56" s="23">
        <v>1.97198752321</v>
      </c>
      <c r="D56" s="23">
        <v>1.05314537953</v>
      </c>
      <c r="E56" s="23">
        <v>18.1901335576</v>
      </c>
      <c r="F56" s="23">
        <v>8.80549940857</v>
      </c>
      <c r="J56" s="25"/>
    </row>
    <row r="57" spans="8:19" ht="12.75">
      <c r="H57" s="25"/>
      <c r="I57" s="25"/>
      <c r="J57" s="25"/>
      <c r="O57" s="26"/>
      <c r="S57" s="29"/>
    </row>
    <row r="58" spans="1:19" ht="12.75">
      <c r="A58" s="23">
        <v>12</v>
      </c>
      <c r="B58" s="23">
        <v>13.565</v>
      </c>
      <c r="C58" s="23">
        <v>-0.000107771065638</v>
      </c>
      <c r="D58" s="23">
        <v>0.0041156109535</v>
      </c>
      <c r="E58" s="23">
        <v>17.800523518</v>
      </c>
      <c r="F58" s="23">
        <v>11.1961205808</v>
      </c>
      <c r="G58" s="23">
        <f>(C61-C58)/(B61-B58)</f>
        <v>17.157324416756442</v>
      </c>
      <c r="H58" s="25">
        <f>(D61-D58)/(B61-B58)</f>
        <v>10.292167739765036</v>
      </c>
      <c r="I58" s="25">
        <f>SQRT(G58^2+H58^2)</f>
        <v>20.007561018907</v>
      </c>
      <c r="J58" s="25">
        <f>I58*(0.5/G58+0.5/H58)</f>
        <v>1.5550417359562787</v>
      </c>
      <c r="K58" s="23">
        <f>ATAN(H58/G58)</f>
        <v>0.5403240583613997</v>
      </c>
      <c r="L58" s="23">
        <f>DEGREES(K58)</f>
        <v>30.958288113488585</v>
      </c>
      <c r="M58" s="23">
        <v>2</v>
      </c>
      <c r="N58" s="23">
        <f>((I58^2)*(SIN(K58))*(COS(K58))*2/(9.81))</f>
        <v>36.00123564991308</v>
      </c>
      <c r="O58" s="26">
        <f>N58*((M58/L58)+(J58/I58))</f>
        <v>5.123903188411304</v>
      </c>
      <c r="P58" s="23">
        <v>31.40662753</v>
      </c>
      <c r="Q58" s="27">
        <v>2</v>
      </c>
      <c r="R58" s="28">
        <f>((P58-N58)/P58)</f>
        <v>-0.14629422135580297</v>
      </c>
      <c r="S58" s="28">
        <f>(((Q58+O58)/(N58+P58))+Q58/P58)*R58</f>
        <v>-0.024777031565775275</v>
      </c>
    </row>
    <row r="59" spans="2:10" ht="12.75">
      <c r="B59" s="23">
        <v>13.598</v>
      </c>
      <c r="C59" s="23">
        <v>0.607634609783</v>
      </c>
      <c r="D59" s="23">
        <v>0.394800833088</v>
      </c>
      <c r="E59" s="23">
        <v>17.1777895437</v>
      </c>
      <c r="F59" s="23">
        <v>10.4880132122</v>
      </c>
      <c r="H59" s="25"/>
      <c r="I59" s="25"/>
      <c r="J59" s="25"/>
    </row>
    <row r="60" spans="2:10" ht="12.75">
      <c r="B60" s="23">
        <v>13.631</v>
      </c>
      <c r="C60" s="23">
        <v>1.1349770372</v>
      </c>
      <c r="D60" s="23">
        <v>0.709250284146</v>
      </c>
      <c r="E60" s="23">
        <v>16.8472447519</v>
      </c>
      <c r="F60" s="23">
        <v>9.91124470451</v>
      </c>
      <c r="H60" s="25"/>
      <c r="I60" s="25"/>
      <c r="J60" s="25"/>
    </row>
    <row r="61" spans="2:10" ht="12.75">
      <c r="B61" s="23">
        <v>13.665</v>
      </c>
      <c r="C61" s="23">
        <v>1.71562467061</v>
      </c>
      <c r="D61" s="23">
        <v>1.03333238493</v>
      </c>
      <c r="E61" s="23">
        <v>16.9108782172</v>
      </c>
      <c r="F61" s="23">
        <v>9.65804842653</v>
      </c>
      <c r="J61" s="25"/>
    </row>
    <row r="62" ht="12.75">
      <c r="J62" s="25"/>
    </row>
    <row r="63" spans="1:19" ht="12.75">
      <c r="A63" s="23">
        <v>13</v>
      </c>
      <c r="B63" s="23">
        <v>14.765</v>
      </c>
      <c r="C63" s="23">
        <v>0</v>
      </c>
      <c r="D63" s="23">
        <v>0</v>
      </c>
      <c r="E63" s="23">
        <v>8.53750650366</v>
      </c>
      <c r="F63" s="23">
        <v>4.38265922137</v>
      </c>
      <c r="G63" s="23">
        <f>(C67-C63)/(B67-B63)</f>
        <v>14.553765857067765</v>
      </c>
      <c r="H63" s="25">
        <f>(D67-D63)/(B67-B63)</f>
        <v>6.537186704308314</v>
      </c>
      <c r="I63" s="25">
        <f>SQRT(G63^2+H63^2)</f>
        <v>15.95452633672767</v>
      </c>
      <c r="J63" s="25">
        <f>I63*(0.5/G63+0.5/H63)</f>
        <v>1.7684135830806156</v>
      </c>
      <c r="K63" s="23">
        <f>ATAN(H63/G63)</f>
        <v>0.42216758224033185</v>
      </c>
      <c r="L63" s="23">
        <f>DEGREES(K63)</f>
        <v>24.1884207096131</v>
      </c>
      <c r="M63" s="23">
        <v>2</v>
      </c>
      <c r="N63" s="23">
        <f>((I63^2)*(SIN(K63))*(COS(K63))*2/(9.81))</f>
        <v>19.39667373260748</v>
      </c>
      <c r="O63" s="26">
        <f>N63*((M63/L63)+(J63/I63))</f>
        <v>3.7537424731808313</v>
      </c>
      <c r="P63" s="23">
        <v>32.83383847</v>
      </c>
      <c r="Q63" s="27">
        <v>2</v>
      </c>
      <c r="R63" s="28">
        <f>((P63-N63)/P63)</f>
        <v>0.4092474521268644</v>
      </c>
      <c r="S63" s="28">
        <f>(((Q63+O63)/(N63+P63))+Q63/P63)*R63</f>
        <v>0.07001132379329075</v>
      </c>
    </row>
    <row r="64" spans="2:10" ht="12.75">
      <c r="B64" s="23">
        <v>14.798</v>
      </c>
      <c r="C64" s="23">
        <v>0.155479209867</v>
      </c>
      <c r="D64" s="23">
        <v>0.101349603869</v>
      </c>
      <c r="E64" s="23">
        <v>12.8567785627</v>
      </c>
      <c r="F64" s="23">
        <v>5.89373657055</v>
      </c>
      <c r="H64" s="25"/>
      <c r="I64" s="25"/>
      <c r="J64" s="25"/>
    </row>
    <row r="65" spans="2:10" ht="12.75">
      <c r="B65" s="23">
        <v>14.831</v>
      </c>
      <c r="C65" s="23">
        <v>0.765218868222</v>
      </c>
      <c r="D65" s="23">
        <v>0.35240549744</v>
      </c>
      <c r="E65" s="23">
        <v>16.4913028889</v>
      </c>
      <c r="F65" s="23">
        <v>7.2909101207399996</v>
      </c>
      <c r="H65" s="25"/>
      <c r="I65" s="25"/>
      <c r="J65" s="25"/>
    </row>
    <row r="66" spans="2:10" ht="12.75">
      <c r="B66" s="23">
        <v>14.865</v>
      </c>
      <c r="C66" s="23">
        <v>1.39021148455</v>
      </c>
      <c r="D66" s="23">
        <v>0.64034005086</v>
      </c>
      <c r="E66" s="23">
        <v>17.0941002352</v>
      </c>
      <c r="F66" s="23">
        <v>7.5083618337</v>
      </c>
      <c r="J66" s="25"/>
    </row>
    <row r="67" spans="2:19" ht="12.75">
      <c r="B67" s="23">
        <v>14.898</v>
      </c>
      <c r="C67" s="23">
        <v>1.93565085899</v>
      </c>
      <c r="D67" s="23">
        <v>0.869445831673</v>
      </c>
      <c r="E67" s="23">
        <v>17.0542304248</v>
      </c>
      <c r="F67" s="23">
        <v>7.32380006028</v>
      </c>
      <c r="J67" s="25"/>
      <c r="S67" s="29"/>
    </row>
    <row r="68" ht="12.75">
      <c r="J68" s="25"/>
    </row>
    <row r="69" spans="1:19" ht="12.75">
      <c r="A69" s="23">
        <v>14</v>
      </c>
      <c r="B69" s="23">
        <v>11.372</v>
      </c>
      <c r="C69" s="23">
        <v>0</v>
      </c>
      <c r="D69" s="23">
        <v>0</v>
      </c>
      <c r="E69" s="23">
        <v>14.538101268</v>
      </c>
      <c r="F69" s="23">
        <v>9.31343410075</v>
      </c>
      <c r="G69" s="23">
        <f>(C72-C69)/(B72-B69)</f>
        <v>16.115652976500055</v>
      </c>
      <c r="H69" s="25">
        <f>(D72-D69)/(B72-B69)</f>
        <v>9.789844081660034</v>
      </c>
      <c r="I69" s="25">
        <f>SQRT(G69^2+H69^2)</f>
        <v>18.85617453255535</v>
      </c>
      <c r="J69" s="25">
        <f>I69*(0.5/G69+0.5/H69)</f>
        <v>1.5480744441512937</v>
      </c>
      <c r="K69" s="23">
        <f>ATAN(H69/G69)</f>
        <v>0.5458971494002287</v>
      </c>
      <c r="L69" s="23">
        <f>DEGREES(K69)</f>
        <v>31.277602708855664</v>
      </c>
      <c r="M69" s="23">
        <v>2</v>
      </c>
      <c r="N69" s="23">
        <f>((I69^2)*(SIN(K69))*(COS(K69))*2/(9.81))</f>
        <v>32.16508255128969</v>
      </c>
      <c r="O69" s="26">
        <f>N69*((M69/L69)+(J69/I69))</f>
        <v>4.697472036039124</v>
      </c>
      <c r="P69" s="23">
        <v>30.2824824</v>
      </c>
      <c r="Q69" s="27">
        <v>2</v>
      </c>
      <c r="R69" s="28">
        <f>((P69-N69)/P69)</f>
        <v>-0.06216795989253819</v>
      </c>
      <c r="S69" s="28">
        <f>(((Q69+O69)/(N69+P69))+Q69/P69)*R69</f>
        <v>-0.01077335398885774</v>
      </c>
    </row>
    <row r="70" spans="2:10" ht="12.75">
      <c r="B70" s="23">
        <v>11.405</v>
      </c>
      <c r="C70" s="23">
        <v>0.448145174558</v>
      </c>
      <c r="D70" s="23">
        <v>0.297212843606</v>
      </c>
      <c r="E70" s="23">
        <v>15.6509475425</v>
      </c>
      <c r="F70" s="23">
        <v>9.66277481686</v>
      </c>
      <c r="H70" s="25"/>
      <c r="I70" s="25"/>
      <c r="J70" s="25"/>
    </row>
    <row r="71" spans="2:10" ht="12.75">
      <c r="B71" s="23">
        <v>11.438</v>
      </c>
      <c r="C71" s="23">
        <v>1.00229197916</v>
      </c>
      <c r="D71" s="23">
        <v>0.629356566436</v>
      </c>
      <c r="E71" s="23">
        <v>16.7400662128</v>
      </c>
      <c r="F71" s="23">
        <v>9.98276953755</v>
      </c>
      <c r="H71" s="25"/>
      <c r="I71" s="25"/>
      <c r="J71" s="25"/>
    </row>
    <row r="72" spans="2:10" ht="12.75">
      <c r="B72" s="23">
        <v>11.472</v>
      </c>
      <c r="C72" s="23">
        <v>1.61156529765</v>
      </c>
      <c r="D72" s="23">
        <v>0.978984408166</v>
      </c>
      <c r="E72" s="23">
        <v>17.4340037216</v>
      </c>
      <c r="F72" s="23">
        <v>10.1651249192</v>
      </c>
      <c r="J72" s="25"/>
    </row>
    <row r="73" ht="12.75">
      <c r="J73" s="25"/>
    </row>
    <row r="74" spans="1:19" ht="12.75">
      <c r="A74" s="23">
        <v>15</v>
      </c>
      <c r="B74" s="23">
        <v>10.575</v>
      </c>
      <c r="C74" s="23">
        <v>0</v>
      </c>
      <c r="D74" s="23">
        <v>0</v>
      </c>
      <c r="E74" s="23">
        <v>5.90804856178</v>
      </c>
      <c r="F74" s="23">
        <v>3.93109634001</v>
      </c>
      <c r="G74" s="23">
        <f>(C78-C74)/(B78-B74)</f>
        <v>13.183292771641758</v>
      </c>
      <c r="H74" s="25">
        <f>(D78-D74)/(B78-B74)</f>
        <v>8.141351862835801</v>
      </c>
      <c r="I74" s="25">
        <f>SQRT(G74^2+H74^2)</f>
        <v>15.494541569769718</v>
      </c>
      <c r="J74" s="25">
        <f>I74*(0.5/G74+0.5/H74)</f>
        <v>1.5392533820044982</v>
      </c>
      <c r="K74" s="23">
        <f>ATAN(H74/G74)</f>
        <v>0.5532245823571068</v>
      </c>
      <c r="L74" s="23">
        <f>DEGREES(K74)</f>
        <v>31.697433691949843</v>
      </c>
      <c r="M74" s="23">
        <v>2</v>
      </c>
      <c r="N74" s="23">
        <f>((I74^2)*(SIN(K74))*(COS(K74))*2/(9.81))</f>
        <v>21.881717668647372</v>
      </c>
      <c r="O74" s="26">
        <f>N74*((M74/L74)+(J74/I74))</f>
        <v>3.5544278014053865</v>
      </c>
      <c r="P74" s="23">
        <v>28.82704825</v>
      </c>
      <c r="Q74" s="27">
        <v>2</v>
      </c>
      <c r="R74" s="28">
        <f>((P74-N74)/P74)</f>
        <v>0.24093103536372748</v>
      </c>
      <c r="S74" s="28">
        <f>(((Q74+O74)/(N74+P74))+Q74/P74)*R74</f>
        <v>0.043106208863463766</v>
      </c>
    </row>
    <row r="75" spans="2:10" ht="12.75">
      <c r="B75" s="23">
        <v>10.609</v>
      </c>
      <c r="C75" s="23">
        <v>0.0410078184053</v>
      </c>
      <c r="D75" s="23">
        <v>0.0431983057525</v>
      </c>
      <c r="E75" s="23">
        <v>11.176797987</v>
      </c>
      <c r="F75" s="23">
        <v>6.96277177052</v>
      </c>
      <c r="H75" s="25"/>
      <c r="I75" s="25"/>
      <c r="J75" s="25"/>
    </row>
    <row r="76" spans="2:10" ht="12.75">
      <c r="B76" s="23">
        <v>10.642</v>
      </c>
      <c r="C76" s="23">
        <v>0.655421721589</v>
      </c>
      <c r="D76" s="23">
        <v>0.396281341827</v>
      </c>
      <c r="E76" s="23">
        <v>15.5727439301</v>
      </c>
      <c r="F76" s="23">
        <v>9.76286228234</v>
      </c>
      <c r="H76" s="25"/>
      <c r="I76" s="25"/>
      <c r="J76" s="25"/>
    </row>
    <row r="77" spans="2:10" ht="12.75">
      <c r="B77" s="23">
        <v>10.675</v>
      </c>
      <c r="C77" s="23">
        <v>1.22651269425</v>
      </c>
      <c r="D77" s="23">
        <v>0.794566904074</v>
      </c>
      <c r="E77" s="23">
        <v>16.2411460661</v>
      </c>
      <c r="F77" s="23">
        <v>10.0333965397</v>
      </c>
      <c r="H77" s="25"/>
      <c r="I77" s="25"/>
      <c r="J77" s="25"/>
    </row>
    <row r="78" spans="2:10" ht="12.75">
      <c r="B78" s="23">
        <v>10.709</v>
      </c>
      <c r="C78" s="23">
        <v>1.7665612314</v>
      </c>
      <c r="D78" s="23">
        <v>1.09094114962</v>
      </c>
      <c r="E78" s="23">
        <v>16.34586987</v>
      </c>
      <c r="F78" s="23">
        <v>9.56070180476</v>
      </c>
      <c r="J78" s="25"/>
    </row>
    <row r="79" ht="12.75">
      <c r="J79" s="25"/>
    </row>
    <row r="80" spans="1:19" ht="12.75">
      <c r="A80" s="23">
        <v>16</v>
      </c>
      <c r="B80" s="23">
        <v>13.631</v>
      </c>
      <c r="C80" s="23">
        <v>0.0118664528135</v>
      </c>
      <c r="D80" s="23">
        <v>0.012499267596</v>
      </c>
      <c r="E80" s="23">
        <v>12.6981931923</v>
      </c>
      <c r="F80" s="23">
        <v>5.58682000312</v>
      </c>
      <c r="G80" s="23">
        <f>(C83-C80)/(B83-B80)</f>
        <v>19.72865828466507</v>
      </c>
      <c r="H80" s="25">
        <f>(D83-D80)/(B83-B80)</f>
        <v>8.723543686460031</v>
      </c>
      <c r="I80" s="25">
        <f>SQRT(G80^2+H80^2)</f>
        <v>21.571281189643333</v>
      </c>
      <c r="J80" s="25">
        <f>I80*(0.5/G80+0.5/H80)</f>
        <v>1.7830820844353632</v>
      </c>
      <c r="K80" s="23">
        <f>ATAN(H80/G80)</f>
        <v>0.41632865766350313</v>
      </c>
      <c r="L80" s="23">
        <f>DEGREES(K80)</f>
        <v>23.853874974465608</v>
      </c>
      <c r="M80" s="23">
        <v>2</v>
      </c>
      <c r="N80" s="23">
        <f>((I80^2)*(SIN(K80))*(COS(K80))*2/(9.81))</f>
        <v>35.08742353140007</v>
      </c>
      <c r="O80" s="26">
        <f>N80*((M80/L80)+(J80/I80))</f>
        <v>5.84219002201581</v>
      </c>
      <c r="P80" s="23">
        <v>36.10523142</v>
      </c>
      <c r="Q80" s="27">
        <v>2</v>
      </c>
      <c r="R80" s="28">
        <f>((P80-N80)/P80)</f>
        <v>0.028190039187399634</v>
      </c>
      <c r="S80" s="28">
        <f>(((Q80+O80)/(N80+P80))+Q80/P80)*R80</f>
        <v>0.004666807894624676</v>
      </c>
    </row>
    <row r="81" spans="2:10" ht="12.75">
      <c r="B81" s="23">
        <v>13.665</v>
      </c>
      <c r="C81" s="23">
        <v>0.735334951957</v>
      </c>
      <c r="D81" s="23">
        <v>0.323968148616</v>
      </c>
      <c r="E81" s="23">
        <v>17.8535124333</v>
      </c>
      <c r="F81" s="23">
        <v>7.84340008678</v>
      </c>
      <c r="J81" s="25"/>
    </row>
    <row r="82" spans="2:10" ht="12.75">
      <c r="B82" s="23">
        <v>13.698</v>
      </c>
      <c r="C82" s="23">
        <v>1.40236341871</v>
      </c>
      <c r="D82" s="23">
        <v>0.617707963089</v>
      </c>
      <c r="E82" s="23">
        <v>18.5335738457</v>
      </c>
      <c r="F82" s="23">
        <v>8.26595280569</v>
      </c>
      <c r="J82" s="25"/>
    </row>
    <row r="83" spans="2:10" ht="12.75">
      <c r="B83" s="23">
        <v>13.731</v>
      </c>
      <c r="C83" s="23">
        <v>1.98473228128</v>
      </c>
      <c r="D83" s="23">
        <v>0.884853636242</v>
      </c>
      <c r="E83" s="23">
        <v>18.421967881</v>
      </c>
      <c r="F83" s="23">
        <v>8.33434065018</v>
      </c>
      <c r="J83" s="25"/>
    </row>
    <row r="84" ht="12.75">
      <c r="J84" s="25"/>
    </row>
    <row r="85" spans="1:19" ht="12.75">
      <c r="A85" s="23">
        <v>17</v>
      </c>
      <c r="B85" s="23">
        <v>9.205</v>
      </c>
      <c r="C85" s="23">
        <v>-0.000220494852402</v>
      </c>
      <c r="D85" s="23">
        <v>0.00842035869617</v>
      </c>
      <c r="E85" s="23">
        <v>14.2121478398</v>
      </c>
      <c r="F85" s="23">
        <v>6.85011874279</v>
      </c>
      <c r="G85" s="23">
        <f>(C88-C85)/(B88-B85)</f>
        <v>17.535091471524083</v>
      </c>
      <c r="H85" s="25">
        <f>(D88-D85)/(B88-B85)</f>
        <v>8.000545872898329</v>
      </c>
      <c r="I85" s="25">
        <f>SQRT(G85^2+H85^2)</f>
        <v>19.274028307000776</v>
      </c>
      <c r="J85" s="25">
        <f>I85*(0.5/G85+0.5/H85)</f>
        <v>1.7541290596043781</v>
      </c>
      <c r="K85" s="23">
        <f>ATAN(H85/G85)</f>
        <v>0.4280468276494974</v>
      </c>
      <c r="L85" s="23">
        <f>DEGREES(K85)</f>
        <v>24.525276658279953</v>
      </c>
      <c r="M85" s="23">
        <v>2</v>
      </c>
      <c r="N85" s="23">
        <f>((I85^2)*(SIN(K85))*(COS(K85))*2/(9.81))</f>
        <v>28.601489032292907</v>
      </c>
      <c r="O85" s="26">
        <f>N85*((M85/L85)+(J85/I85))</f>
        <v>4.93543021999415</v>
      </c>
      <c r="P85" s="23">
        <v>35.99930343</v>
      </c>
      <c r="Q85" s="27">
        <v>2</v>
      </c>
      <c r="R85" s="28">
        <f>((P85-N85)/P85)</f>
        <v>0.20549882061168234</v>
      </c>
      <c r="S85" s="28">
        <f>(((Q85+O85)/(N85+P85))+Q85/P85)*R85</f>
        <v>0.03347882278389932</v>
      </c>
    </row>
    <row r="86" spans="2:10" ht="12.75">
      <c r="B86" s="23">
        <v>9.238</v>
      </c>
      <c r="C86" s="23">
        <v>0.390634279129</v>
      </c>
      <c r="D86" s="23">
        <v>0.21245579011</v>
      </c>
      <c r="E86" s="23">
        <v>16.8189315825</v>
      </c>
      <c r="F86" s="23">
        <v>7.63814568664</v>
      </c>
      <c r="J86" s="25"/>
    </row>
    <row r="87" spans="2:10" ht="12.75">
      <c r="B87" s="23">
        <v>9.272</v>
      </c>
      <c r="C87" s="23">
        <v>1.07866520861</v>
      </c>
      <c r="D87" s="23">
        <v>0.495895307222</v>
      </c>
      <c r="E87" s="23">
        <v>18.9366082221</v>
      </c>
      <c r="F87" s="23">
        <v>8.44817708477</v>
      </c>
      <c r="J87" s="25"/>
    </row>
    <row r="88" spans="2:10" ht="12.75">
      <c r="B88" s="23">
        <v>9.305</v>
      </c>
      <c r="C88" s="23">
        <v>1.7532886523</v>
      </c>
      <c r="D88" s="23">
        <v>0.808474945986</v>
      </c>
      <c r="E88" s="23">
        <v>19.9234575648</v>
      </c>
      <c r="F88" s="23">
        <v>9.03474887714</v>
      </c>
      <c r="J88" s="25"/>
    </row>
    <row r="89" ht="12.75">
      <c r="J89" s="25"/>
    </row>
    <row r="90" spans="1:19" ht="12.75">
      <c r="A90" s="23">
        <v>18</v>
      </c>
      <c r="B90" s="23">
        <v>15.454</v>
      </c>
      <c r="C90" s="23">
        <v>-0.000110985785351</v>
      </c>
      <c r="D90" s="23">
        <v>0.00423837614641</v>
      </c>
      <c r="E90" s="23">
        <v>15.1215014447</v>
      </c>
      <c r="F90" s="23">
        <v>7.55609070661</v>
      </c>
      <c r="G90" s="23">
        <f>(C93-C90)/(B93-B90)</f>
        <v>17.645333562653573</v>
      </c>
      <c r="H90" s="25">
        <f>(D93-D90)/(B93-B90)</f>
        <v>8.30817772076593</v>
      </c>
      <c r="I90" s="25">
        <f>SQRT(G90^2+H90^2)</f>
        <v>19.50342568825128</v>
      </c>
      <c r="J90" s="25">
        <f>I90*(0.5/G90+0.5/H90)</f>
        <v>1.7263997963983573</v>
      </c>
      <c r="K90" s="23">
        <f>ATAN(H90/G90)</f>
        <v>0.44005094861890115</v>
      </c>
      <c r="L90" s="23">
        <f>DEGREES(K90)</f>
        <v>25.21306212659128</v>
      </c>
      <c r="M90" s="23">
        <v>2</v>
      </c>
      <c r="N90" s="23">
        <f>((I90^2)*(SIN(K90))*(COS(K90))*2/(9.81))</f>
        <v>29.8879851540717</v>
      </c>
      <c r="O90" s="26">
        <f>N90*((M90/L90)+(J90/I90))</f>
        <v>5.01645128774683</v>
      </c>
      <c r="P90" s="23">
        <v>36.14346718</v>
      </c>
      <c r="Q90" s="27">
        <v>2</v>
      </c>
      <c r="R90" s="28">
        <f>((P90-N90)/P90)</f>
        <v>0.1730736565691123</v>
      </c>
      <c r="S90" s="28">
        <f>(((Q90+O90)/(N90+P90))+Q90/P90)*R90</f>
        <v>0.02796771023975398</v>
      </c>
    </row>
    <row r="91" spans="2:10" ht="12.75">
      <c r="B91" s="23">
        <v>15.487</v>
      </c>
      <c r="C91" s="23">
        <v>0.430844045793</v>
      </c>
      <c r="D91" s="23">
        <v>0.236062830631</v>
      </c>
      <c r="E91" s="23">
        <v>17.2991530219</v>
      </c>
      <c r="F91" s="23">
        <v>8.1424428882</v>
      </c>
      <c r="J91" s="25"/>
    </row>
    <row r="92" spans="2:10" ht="12.75">
      <c r="B92" s="23">
        <v>15.521</v>
      </c>
      <c r="C92" s="23">
        <v>1.13573817045</v>
      </c>
      <c r="D92" s="23">
        <v>0.538677815873</v>
      </c>
      <c r="E92" s="23">
        <v>18.7747438312</v>
      </c>
      <c r="F92" s="23">
        <v>8.6241882454</v>
      </c>
      <c r="J92" s="25"/>
    </row>
    <row r="93" spans="2:10" ht="12.75">
      <c r="B93" s="23">
        <v>15.554</v>
      </c>
      <c r="C93" s="23">
        <v>1.76442237048</v>
      </c>
      <c r="D93" s="23">
        <v>0.835056148223</v>
      </c>
      <c r="E93" s="23">
        <v>19.1011251426</v>
      </c>
      <c r="F93" s="23">
        <v>8.85534333665</v>
      </c>
      <c r="J93" s="25"/>
    </row>
    <row r="94" ht="12.75">
      <c r="J94" s="25"/>
    </row>
    <row r="95" spans="1:19" ht="12.75">
      <c r="A95" s="23">
        <v>19</v>
      </c>
      <c r="B95" s="23">
        <v>15.844</v>
      </c>
      <c r="C95" s="23">
        <v>0.000342160013415</v>
      </c>
      <c r="D95" s="23">
        <v>-0.013092425093</v>
      </c>
      <c r="E95" s="23">
        <v>10.002048656</v>
      </c>
      <c r="F95" s="23">
        <v>5.51849636641</v>
      </c>
      <c r="G95" s="23">
        <f>(C98-C95)/(B98-B95)</f>
        <v>15.569139819265628</v>
      </c>
      <c r="H95" s="25">
        <f>(D98-D95)/(B98-B95)</f>
        <v>8.298119593509883</v>
      </c>
      <c r="I95" s="25">
        <f>SQRT(G95^2+H95^2)</f>
        <v>17.642474415456444</v>
      </c>
      <c r="J95" s="25">
        <f>I95*(0.5/G95+0.5/H95)</f>
        <v>1.6296252517175829</v>
      </c>
      <c r="K95" s="23">
        <f>ATAN(H95/G95)</f>
        <v>0.4896861736379436</v>
      </c>
      <c r="L95" s="23">
        <f>DEGREES(K95)</f>
        <v>28.056951035364563</v>
      </c>
      <c r="M95" s="23">
        <v>2</v>
      </c>
      <c r="N95" s="23">
        <f>((I95^2)*(SIN(K95))*(COS(K95))*2/(9.81))</f>
        <v>26.339364768265654</v>
      </c>
      <c r="O95" s="26">
        <f>N95*((M95/L95)+(J95/I95))</f>
        <v>4.310516326482963</v>
      </c>
      <c r="P95" s="23">
        <v>34.35197365</v>
      </c>
      <c r="Q95" s="27">
        <v>2</v>
      </c>
      <c r="R95" s="28">
        <f>((P95-N95)/P95)</f>
        <v>0.23325032102585888</v>
      </c>
      <c r="S95" s="28">
        <f>(((Q95+O95)/(N95+P95))+Q95/P95)*R95</f>
        <v>0.03783274316267407</v>
      </c>
    </row>
    <row r="96" spans="2:10" ht="12.75">
      <c r="B96" s="23">
        <v>15.877</v>
      </c>
      <c r="C96" s="23">
        <v>0.191596811019</v>
      </c>
      <c r="D96" s="23">
        <v>0.0953968179051</v>
      </c>
      <c r="E96" s="23">
        <v>14.548661325</v>
      </c>
      <c r="F96" s="23">
        <v>7.8866098344</v>
      </c>
      <c r="J96" s="25"/>
    </row>
    <row r="97" spans="2:10" ht="12.75">
      <c r="B97" s="23">
        <v>15.91</v>
      </c>
      <c r="C97" s="23">
        <v>0.89320222684</v>
      </c>
      <c r="D97" s="23">
        <v>0.480264179876</v>
      </c>
      <c r="E97" s="23">
        <v>17.9760574539</v>
      </c>
      <c r="F97" s="23">
        <v>9.53206514267</v>
      </c>
      <c r="J97" s="25"/>
    </row>
    <row r="98" spans="2:10" ht="12.75">
      <c r="B98" s="23">
        <v>15.944</v>
      </c>
      <c r="C98" s="23">
        <v>1.55725614194</v>
      </c>
      <c r="D98" s="23">
        <v>0.816719534258</v>
      </c>
      <c r="E98" s="23">
        <v>19.1546804176</v>
      </c>
      <c r="F98" s="23">
        <v>9.91956302141</v>
      </c>
      <c r="J98" s="25"/>
    </row>
    <row r="99" ht="12.75">
      <c r="J99" s="25"/>
    </row>
    <row r="100" spans="1:19" ht="12.75">
      <c r="A100" s="23">
        <v>20</v>
      </c>
      <c r="B100" s="23">
        <v>12.125</v>
      </c>
      <c r="C100" s="23">
        <v>-0.000146551510262</v>
      </c>
      <c r="D100" s="23">
        <v>0.00416208176896</v>
      </c>
      <c r="E100" s="23">
        <v>20.4983480521</v>
      </c>
      <c r="F100" s="23">
        <v>9.32054931801</v>
      </c>
      <c r="G100" s="23">
        <f>(C103-C100)/(B103-B100)</f>
        <v>19.69240237630269</v>
      </c>
      <c r="H100" s="25">
        <f>(D103-D100)/(B103-B100)</f>
        <v>8.894336141440432</v>
      </c>
      <c r="I100" s="25">
        <f>SQRT(G100^2+H100^2)</f>
        <v>21.607867241982614</v>
      </c>
      <c r="J100" s="25">
        <f>I100*(0.5/G100+0.5/H100)</f>
        <v>1.7633327622708843</v>
      </c>
      <c r="K100" s="23">
        <f>ATAN(H100/G100)</f>
        <v>0.4242362959815814</v>
      </c>
      <c r="L100" s="23">
        <f>DEGREES(K100)</f>
        <v>24.306949276007423</v>
      </c>
      <c r="M100" s="23">
        <v>2</v>
      </c>
      <c r="N100" s="23">
        <f>((I100^2)*(SIN(K100))*(COS(K100))*2/(9.81))</f>
        <v>35.70863326551202</v>
      </c>
      <c r="O100" s="26">
        <f>N100*((M100/L100)+(J100/I100))</f>
        <v>5.852182540162125</v>
      </c>
      <c r="P100" s="23">
        <v>34.15731595</v>
      </c>
      <c r="Q100" s="27">
        <v>2</v>
      </c>
      <c r="R100" s="28">
        <f>((P100-N100)/P100)</f>
        <v>-0.04541683889281186</v>
      </c>
      <c r="S100" s="28">
        <f>(((Q100+O100)/(N100+P100))+Q100/P100)*R100</f>
        <v>-0.007763639506157922</v>
      </c>
    </row>
    <row r="101" spans="2:10" ht="12.75">
      <c r="B101" s="23">
        <v>12.158</v>
      </c>
      <c r="C101" s="23">
        <v>0.684772728857</v>
      </c>
      <c r="D101" s="23">
        <v>0.31968720924</v>
      </c>
      <c r="E101" s="23">
        <v>20.1042753912</v>
      </c>
      <c r="F101" s="23">
        <v>9.03338238802</v>
      </c>
      <c r="J101" s="25"/>
    </row>
    <row r="102" spans="2:10" ht="12.75">
      <c r="B102" s="23">
        <v>12.192</v>
      </c>
      <c r="C102" s="23">
        <v>1.3744353917</v>
      </c>
      <c r="D102" s="23">
        <v>0.618714800287</v>
      </c>
      <c r="E102" s="23">
        <v>19.4306859438</v>
      </c>
      <c r="F102" s="23">
        <v>8.730067225</v>
      </c>
      <c r="J102" s="25"/>
    </row>
    <row r="103" spans="2:10" ht="12.75">
      <c r="B103" s="23">
        <v>12.225</v>
      </c>
      <c r="C103" s="23">
        <v>1.96909368612</v>
      </c>
      <c r="D103" s="23">
        <v>0.893595695913</v>
      </c>
      <c r="E103" s="23">
        <v>18.6816977244</v>
      </c>
      <c r="F103" s="23">
        <v>8.5025175147</v>
      </c>
      <c r="J103" s="25"/>
    </row>
    <row r="104" ht="12.75">
      <c r="J104" s="25"/>
    </row>
    <row r="105" spans="1:19" ht="12.75">
      <c r="A105" s="23">
        <v>21</v>
      </c>
      <c r="B105" s="23">
        <v>22.719</v>
      </c>
      <c r="C105" s="23">
        <v>0.00382049671665</v>
      </c>
      <c r="D105" s="23">
        <v>0.0125396907176</v>
      </c>
      <c r="E105" s="23">
        <v>17.1472979473</v>
      </c>
      <c r="F105" s="23">
        <v>7.75859554848</v>
      </c>
      <c r="G105" s="23">
        <f>(C108-C105)/(B108-B105)</f>
        <v>17.91022420443388</v>
      </c>
      <c r="H105" s="25">
        <f>(D108-D105)/(B108-B105)</f>
        <v>8.264426500754176</v>
      </c>
      <c r="I105" s="25">
        <f>SQRT(G105^2+H105^2)</f>
        <v>19.725031722140706</v>
      </c>
      <c r="J105" s="25">
        <f>I105*(0.5/G105+0.5/H105)</f>
        <v>1.7440336710702653</v>
      </c>
      <c r="K105" s="23">
        <f>ATAN(H105/G105)</f>
        <v>0.43232350122346813</v>
      </c>
      <c r="L105" s="23">
        <f>DEGREES(K105)</f>
        <v>24.770312004423605</v>
      </c>
      <c r="M105" s="23">
        <v>2</v>
      </c>
      <c r="N105" s="23">
        <f>((I105^2)*(SIN(K105))*(COS(K105))*2/(9.81))</f>
        <v>30.176907553429608</v>
      </c>
      <c r="O105" s="26">
        <f>N105*((M105/L105)+(J105/I105))</f>
        <v>5.104698461311579</v>
      </c>
      <c r="P105" s="23">
        <v>32.0285905</v>
      </c>
      <c r="Q105" s="27">
        <v>2</v>
      </c>
      <c r="R105" s="28">
        <f>((P105-N105)/P105)</f>
        <v>0.057813438483045085</v>
      </c>
      <c r="S105" s="28">
        <f>(((Q105+O105)/(N105+P105))+Q105/P105)*R105</f>
        <v>0.010213181051643545</v>
      </c>
    </row>
    <row r="106" spans="2:10" ht="12.75">
      <c r="B106" s="23">
        <v>22.752</v>
      </c>
      <c r="C106" s="23">
        <v>0.549263451898</v>
      </c>
      <c r="D106" s="23">
        <v>0.250733945455</v>
      </c>
      <c r="E106" s="23">
        <v>17.8020721725</v>
      </c>
      <c r="F106" s="23">
        <v>8.29049415841</v>
      </c>
      <c r="J106" s="25"/>
    </row>
    <row r="107" spans="2:10" ht="12.75">
      <c r="B107" s="23">
        <v>22.785</v>
      </c>
      <c r="C107" s="23">
        <v>1.171619226</v>
      </c>
      <c r="D107" s="23">
        <v>0.561432770578</v>
      </c>
      <c r="E107" s="23">
        <v>18.2504812459</v>
      </c>
      <c r="F107" s="23">
        <v>8.52212664842</v>
      </c>
      <c r="J107" s="25"/>
    </row>
    <row r="108" spans="2:10" ht="12.75">
      <c r="B108" s="23">
        <v>22.819</v>
      </c>
      <c r="C108" s="23">
        <v>1.79484291716</v>
      </c>
      <c r="D108" s="23">
        <v>0.838982340793</v>
      </c>
      <c r="E108" s="23">
        <v>18.3470044117</v>
      </c>
      <c r="F108" s="23">
        <v>8.38562467551</v>
      </c>
      <c r="J108" s="25"/>
    </row>
    <row r="109" ht="12.75">
      <c r="J109" s="25"/>
    </row>
    <row r="110" spans="1:19" ht="12.75">
      <c r="A110" s="23">
        <v>22</v>
      </c>
      <c r="B110" s="23">
        <v>14.345</v>
      </c>
      <c r="C110" s="23">
        <v>0.00821612392438</v>
      </c>
      <c r="D110" s="23">
        <v>0.0044716274778</v>
      </c>
      <c r="E110" s="23">
        <v>16.8696913974</v>
      </c>
      <c r="F110" s="23">
        <v>10.134450591</v>
      </c>
      <c r="G110" s="23">
        <f>(C113-C110)/(B113-B110)</f>
        <v>17.65584883645626</v>
      </c>
      <c r="H110" s="25">
        <f>(D113-D110)/(B113-B110)</f>
        <v>9.864617028932035</v>
      </c>
      <c r="I110" s="25">
        <f>SQRT(G110^2+H110^2)</f>
        <v>20.224729102346213</v>
      </c>
      <c r="J110" s="25">
        <f>I110*(0.5/G110+0.5/H110)</f>
        <v>1.5978634680359243</v>
      </c>
      <c r="K110" s="23">
        <f>ATAN(H110/G110)</f>
        <v>0.5095108293081546</v>
      </c>
      <c r="L110" s="23">
        <f>DEGREES(K110)</f>
        <v>29.19282013556775</v>
      </c>
      <c r="M110" s="23">
        <v>2</v>
      </c>
      <c r="N110" s="23">
        <f>((I110^2)*(SIN(K110))*(COS(K110))*2/(9.81))</f>
        <v>35.508295023925854</v>
      </c>
      <c r="O110" s="26">
        <f>N110*((M110/L110)+(J110/I110))</f>
        <v>5.2380213637320105</v>
      </c>
      <c r="P110" s="23">
        <v>31.70295371</v>
      </c>
      <c r="Q110" s="27">
        <v>2</v>
      </c>
      <c r="R110" s="28">
        <f>((P110-N110)/P110)</f>
        <v>-0.12003112860507831</v>
      </c>
      <c r="S110" s="28">
        <f>(((Q110+O110)/(N110+P110))+Q110/P110)*R110</f>
        <v>-0.020498463533972763</v>
      </c>
    </row>
    <row r="111" spans="2:10" ht="12.75">
      <c r="B111" s="23">
        <v>14.378</v>
      </c>
      <c r="C111" s="23">
        <v>0.544837843952</v>
      </c>
      <c r="D111" s="23">
        <v>0.341243699513</v>
      </c>
      <c r="E111" s="23">
        <v>17.5225511227</v>
      </c>
      <c r="F111" s="23">
        <v>10.0139194157</v>
      </c>
      <c r="J111" s="25"/>
    </row>
    <row r="112" spans="2:10" ht="12.75">
      <c r="B112" s="23">
        <v>14.412</v>
      </c>
      <c r="C112" s="23">
        <v>1.17329610232</v>
      </c>
      <c r="D112" s="23">
        <v>0.685407488242</v>
      </c>
      <c r="E112" s="23">
        <v>17.9992913109</v>
      </c>
      <c r="F112" s="23">
        <v>9.78073859549</v>
      </c>
      <c r="J112" s="25"/>
    </row>
    <row r="113" spans="2:10" ht="12.75">
      <c r="B113" s="23">
        <v>14.445</v>
      </c>
      <c r="C113" s="23">
        <v>1.77380100757</v>
      </c>
      <c r="D113" s="23">
        <v>0.990933330371</v>
      </c>
      <c r="E113" s="23">
        <v>18.1554452383</v>
      </c>
      <c r="F113" s="23">
        <v>9.50556898503</v>
      </c>
      <c r="J113" s="25"/>
    </row>
    <row r="114" ht="12.75">
      <c r="J114" s="25"/>
    </row>
    <row r="115" spans="1:19" ht="12.75">
      <c r="A115" s="23">
        <v>23</v>
      </c>
      <c r="B115" s="23">
        <v>14.017</v>
      </c>
      <c r="C115" s="23">
        <v>-0.0001115337555</v>
      </c>
      <c r="D115" s="23">
        <v>0.00425930228217</v>
      </c>
      <c r="E115" s="23">
        <v>13.6784345024</v>
      </c>
      <c r="F115" s="23">
        <v>5.82794221549</v>
      </c>
      <c r="G115" s="23">
        <f>(C118-C115)/(B118-B115)</f>
        <v>17.279412755054754</v>
      </c>
      <c r="H115" s="25">
        <f>(D118-D115)/(B118-B115)</f>
        <v>7.698132489078191</v>
      </c>
      <c r="I115" s="25">
        <f>SQRT(G115^2+H115^2)</f>
        <v>18.916642116901986</v>
      </c>
      <c r="J115" s="25">
        <f>I115*(0.5/G115+0.5/H115)</f>
        <v>1.7760265185830806</v>
      </c>
      <c r="K115" s="23">
        <f>ATAN(H115/G115)</f>
        <v>0.4191128690353309</v>
      </c>
      <c r="L115" s="23">
        <f>DEGREES(K115)</f>
        <v>24.01339853534367</v>
      </c>
      <c r="M115" s="23">
        <v>2</v>
      </c>
      <c r="N115" s="23">
        <f>((I115^2)*(SIN(K115))*(COS(K115))*2/(9.81))</f>
        <v>27.119104734328044</v>
      </c>
      <c r="O115" s="26">
        <f>N115*((M115/L115)+(J115/I115))</f>
        <v>4.804795458392417</v>
      </c>
      <c r="P115" s="23">
        <v>31.55176981</v>
      </c>
      <c r="Q115" s="27">
        <v>2</v>
      </c>
      <c r="R115" s="28">
        <f>((P115-N115)/P115)</f>
        <v>0.14048863510239826</v>
      </c>
      <c r="S115" s="28">
        <f>(((Q115+O115)/(N115+P115))+Q115/P115)*R115</f>
        <v>0.025199502560801747</v>
      </c>
    </row>
    <row r="116" spans="2:10" ht="12.75">
      <c r="B116" s="23">
        <v>14.05</v>
      </c>
      <c r="C116" s="23">
        <v>0.35848184066</v>
      </c>
      <c r="D116" s="23">
        <v>0.150038212033</v>
      </c>
      <c r="E116" s="23">
        <v>16.6876555238</v>
      </c>
      <c r="F116" s="23">
        <v>7.35328940572</v>
      </c>
      <c r="J116" s="25"/>
    </row>
    <row r="117" spans="2:10" ht="12.75">
      <c r="B117" s="23">
        <v>14.083</v>
      </c>
      <c r="C117" s="23">
        <v>1.06221775355</v>
      </c>
      <c r="D117" s="23">
        <v>0.466816759558</v>
      </c>
      <c r="E117" s="23">
        <v>18.8587205648</v>
      </c>
      <c r="F117" s="23">
        <v>8.50603892481</v>
      </c>
      <c r="J117" s="25"/>
    </row>
    <row r="118" spans="2:10" ht="12.75">
      <c r="B118" s="23">
        <v>14.117</v>
      </c>
      <c r="C118" s="23">
        <v>1.72782974175</v>
      </c>
      <c r="D118" s="23">
        <v>0.77407255119</v>
      </c>
      <c r="E118" s="23">
        <v>19.4809898418</v>
      </c>
      <c r="F118" s="23">
        <v>8.90613805902</v>
      </c>
      <c r="J118" s="25"/>
    </row>
    <row r="119" ht="12.75">
      <c r="J119" s="25"/>
    </row>
    <row r="120" spans="1:19" ht="12.75">
      <c r="A120" s="23">
        <v>24</v>
      </c>
      <c r="B120" s="23">
        <v>9.606</v>
      </c>
      <c r="C120" s="23">
        <v>-0.00431890042568</v>
      </c>
      <c r="D120" s="23">
        <v>0.00424237443829</v>
      </c>
      <c r="E120" s="23">
        <v>11.2577533113</v>
      </c>
      <c r="F120" s="23">
        <v>5.11426596142</v>
      </c>
      <c r="G120" s="23">
        <f>(C123-C120)/(B123-B120)</f>
        <v>15.954055969256856</v>
      </c>
      <c r="H120" s="25">
        <f>(D123-D120)/(B123-B120)</f>
        <v>6.901719842847124</v>
      </c>
      <c r="I120" s="25">
        <f>SQRT(G120^2+H120^2)</f>
        <v>17.382912260588846</v>
      </c>
      <c r="J120" s="23">
        <v>1.7440336710702653</v>
      </c>
      <c r="K120" s="23">
        <f>ATAN(H120/G120)</f>
        <v>0.40829001254507025</v>
      </c>
      <c r="L120" s="23">
        <f>DEGREES(K120)</f>
        <v>23.39329453617596</v>
      </c>
      <c r="M120" s="23">
        <v>2</v>
      </c>
      <c r="N120" s="23">
        <f>((I120^2)*(SIN(K120))*(COS(K120))*2/(9.81))</f>
        <v>22.448608492744878</v>
      </c>
      <c r="O120" s="26">
        <f>N120*((M120/L120)+(J120/I120))</f>
        <v>4.171511206111266</v>
      </c>
      <c r="P120" s="23">
        <v>34.92567483</v>
      </c>
      <c r="Q120" s="23">
        <v>2</v>
      </c>
      <c r="R120" s="28">
        <f>((P120-N120)/P120)</f>
        <v>0.3572462492990324</v>
      </c>
      <c r="S120" s="28">
        <f>(((Q120+O120)/(N120+P120))+Q120/P120)*R120</f>
        <v>0.058884996328495184</v>
      </c>
    </row>
    <row r="121" spans="2:10" ht="12.75">
      <c r="B121" s="23">
        <v>9.64</v>
      </c>
      <c r="C121" s="23">
        <v>0.259980533468</v>
      </c>
      <c r="D121" s="23">
        <v>0.139230633924</v>
      </c>
      <c r="E121" s="23">
        <v>15.0450093881</v>
      </c>
      <c r="F121" s="23">
        <v>6.41914670831</v>
      </c>
      <c r="J121" s="25"/>
    </row>
    <row r="122" spans="2:10" ht="12.75">
      <c r="B122" s="23">
        <v>9.673</v>
      </c>
      <c r="C122" s="23">
        <v>0.942790607634</v>
      </c>
      <c r="D122" s="23">
        <v>0.401992803882</v>
      </c>
      <c r="E122" s="23">
        <v>18.0611655834</v>
      </c>
      <c r="F122" s="23">
        <v>7.65679723051</v>
      </c>
      <c r="J122" s="25"/>
    </row>
    <row r="123" spans="2:10" ht="12.75">
      <c r="B123" s="23">
        <v>9.706</v>
      </c>
      <c r="C123" s="23">
        <v>1.5910866965</v>
      </c>
      <c r="D123" s="23">
        <v>0.694414358723</v>
      </c>
      <c r="E123" s="23">
        <v>19.2044357405</v>
      </c>
      <c r="F123" s="23">
        <v>8.38487446534</v>
      </c>
      <c r="J123" s="25"/>
    </row>
    <row r="124" ht="12.75">
      <c r="J124" s="25"/>
    </row>
    <row r="125" spans="1:19" ht="12.75">
      <c r="A125" s="23">
        <v>25</v>
      </c>
      <c r="B125" s="23">
        <v>12.479</v>
      </c>
      <c r="C125" s="23">
        <v>-0.00422052652903</v>
      </c>
      <c r="D125" s="23">
        <v>-0.00011051837667</v>
      </c>
      <c r="E125" s="23">
        <v>17.9761430179</v>
      </c>
      <c r="F125" s="23">
        <v>8.25803139455</v>
      </c>
      <c r="G125" s="23">
        <f>(C128-C125)/(B128-B125)</f>
        <v>18.698917890590035</v>
      </c>
      <c r="H125" s="25">
        <f>(D128-D125)/(B128-B125)</f>
        <v>8.471652060746578</v>
      </c>
      <c r="I125" s="25">
        <f>SQRT(G125^2+H125^2)</f>
        <v>20.528478241637394</v>
      </c>
      <c r="J125" s="23">
        <v>1.7440336710702653</v>
      </c>
      <c r="K125" s="23">
        <f>ATAN(H125/G125)</f>
        <v>0.42539217311470434</v>
      </c>
      <c r="L125" s="23">
        <f>DEGREES(K125)</f>
        <v>24.373176157371045</v>
      </c>
      <c r="M125" s="23">
        <v>2</v>
      </c>
      <c r="N125" s="23">
        <f>((I125^2)*(SIN(K125))*(COS(K125))*2/(9.81))</f>
        <v>32.29576478726772</v>
      </c>
      <c r="O125" s="26">
        <f>N125*((M125/L125)+(J125/I125))</f>
        <v>5.393851793213301</v>
      </c>
      <c r="P125" s="23">
        <v>33.51643812</v>
      </c>
      <c r="Q125" s="27">
        <v>2</v>
      </c>
      <c r="R125" s="28">
        <f>((P125-N125)/P125)</f>
        <v>0.036420138928899864</v>
      </c>
      <c r="S125" s="28">
        <f>(((Q125+O125)/(N125+P125))+Q125/P125)*R125</f>
        <v>0.00626499029041604</v>
      </c>
    </row>
    <row r="126" spans="2:10" ht="12.75">
      <c r="B126" s="23">
        <v>12.513</v>
      </c>
      <c r="C126" s="23">
        <v>0.588347619545</v>
      </c>
      <c r="D126" s="23">
        <v>0.273026669576</v>
      </c>
      <c r="E126" s="23">
        <v>18.5675878361</v>
      </c>
      <c r="F126" s="23">
        <v>8.47987507864</v>
      </c>
      <c r="J126" s="25"/>
    </row>
    <row r="127" spans="2:10" ht="12.75">
      <c r="B127" s="23">
        <v>12.546</v>
      </c>
      <c r="C127" s="23">
        <v>1.23100874484</v>
      </c>
      <c r="D127" s="23">
        <v>0.568592054091</v>
      </c>
      <c r="E127" s="23">
        <v>19.0261532104</v>
      </c>
      <c r="F127" s="23">
        <v>8.58452313736</v>
      </c>
      <c r="J127" s="25"/>
    </row>
    <row r="128" spans="2:10" ht="12.75">
      <c r="B128" s="23">
        <v>12.579</v>
      </c>
      <c r="C128" s="23">
        <v>1.86567126253</v>
      </c>
      <c r="D128" s="23">
        <v>0.847054687698</v>
      </c>
      <c r="E128" s="23">
        <v>19.1837145781</v>
      </c>
      <c r="F128" s="23">
        <v>8.53020422701</v>
      </c>
      <c r="J128" s="25"/>
    </row>
    <row r="129" ht="12.75">
      <c r="J129" s="25"/>
    </row>
    <row r="130" spans="1:19" ht="12.75">
      <c r="A130" s="23">
        <v>26</v>
      </c>
      <c r="B130" s="23">
        <v>7.81</v>
      </c>
      <c r="C130" s="23">
        <v>0</v>
      </c>
      <c r="D130" s="23">
        <v>0</v>
      </c>
      <c r="E130" s="23">
        <v>19.2705757728</v>
      </c>
      <c r="F130" s="23">
        <v>10.1452435749</v>
      </c>
      <c r="G130" s="23">
        <f>(C133-C130)/(B133-B130)</f>
        <v>18.498312615299902</v>
      </c>
      <c r="H130" s="25">
        <f>(D133-D130)/(B133-B130)</f>
        <v>10.029337459699947</v>
      </c>
      <c r="I130" s="25">
        <f>SQRT(G130^2+H130^2)</f>
        <v>21.042223729774953</v>
      </c>
      <c r="J130" s="23">
        <v>1.7440336710702653</v>
      </c>
      <c r="K130" s="23">
        <f>ATAN(H130/G130)</f>
        <v>0.4968163089156712</v>
      </c>
      <c r="L130" s="23">
        <f>DEGREES(K130)</f>
        <v>28.465477694135693</v>
      </c>
      <c r="M130" s="23">
        <v>2</v>
      </c>
      <c r="N130" s="23">
        <f>((I130^2)*(SIN(K130))*(COS(K130))*2/(9.81))</f>
        <v>37.82381644319416</v>
      </c>
      <c r="O130" s="26">
        <f>N130*((M130/L130)+(J130/I130))</f>
        <v>5.792457264031624</v>
      </c>
      <c r="P130" s="23">
        <v>31.4800142</v>
      </c>
      <c r="Q130" s="27">
        <v>2</v>
      </c>
      <c r="R130" s="28">
        <f>((P130-N130)/P130)</f>
        <v>-0.20151840475326602</v>
      </c>
      <c r="S130" s="28">
        <f>(((Q130+O130)/(N130+P130))+Q130/P130)*R130</f>
        <v>-0.03546148153815887</v>
      </c>
    </row>
    <row r="131" spans="2:6" ht="12.75">
      <c r="B131" s="23">
        <v>7.844</v>
      </c>
      <c r="C131" s="23">
        <v>0.670312075392</v>
      </c>
      <c r="D131" s="23">
        <v>0.343295323454</v>
      </c>
      <c r="E131" s="23">
        <v>18.7441460324</v>
      </c>
      <c r="F131" s="23">
        <v>10.1525087687</v>
      </c>
    </row>
    <row r="132" spans="2:6" ht="12.75">
      <c r="B132" s="23">
        <v>7.877</v>
      </c>
      <c r="C132" s="23">
        <v>1.27232862311</v>
      </c>
      <c r="D132" s="23">
        <v>0.688470565204</v>
      </c>
      <c r="E132" s="23">
        <v>18.1849077178</v>
      </c>
      <c r="F132" s="23">
        <v>10.0119295065</v>
      </c>
    </row>
    <row r="133" spans="2:6" ht="12.75">
      <c r="B133" s="23">
        <v>7.91</v>
      </c>
      <c r="C133" s="23">
        <v>1.84983126153</v>
      </c>
      <c r="D133" s="23">
        <v>1.00293374597</v>
      </c>
      <c r="E133" s="23">
        <v>17.7902596855</v>
      </c>
      <c r="F133" s="23">
        <v>9.76765707568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F3" sqref="F3"/>
    </sheetView>
  </sheetViews>
  <sheetFormatPr defaultColWidth="9.00390625" defaultRowHeight="12.75"/>
  <cols>
    <col min="1" max="1" width="4.25390625" style="0" bestFit="1" customWidth="1"/>
    <col min="2" max="2" width="5.25390625" style="0" bestFit="1" customWidth="1"/>
    <col min="3" max="3" width="4.125" style="0" bestFit="1" customWidth="1"/>
    <col min="4" max="4" width="7.00390625" style="0" bestFit="1" customWidth="1"/>
    <col min="5" max="16384" width="11.00390625" style="0" customWidth="1"/>
  </cols>
  <sheetData>
    <row r="1" spans="1:11" ht="12.75">
      <c r="A1" s="2" t="s">
        <v>0</v>
      </c>
      <c r="B1" s="32" t="s">
        <v>11</v>
      </c>
      <c r="C1" s="32"/>
      <c r="D1" s="32"/>
      <c r="E1" s="32"/>
      <c r="F1" s="33"/>
      <c r="G1" s="32" t="s">
        <v>12</v>
      </c>
      <c r="H1" s="32"/>
      <c r="I1" s="32"/>
      <c r="J1" s="32"/>
      <c r="K1" s="2" t="s">
        <v>13</v>
      </c>
    </row>
    <row r="2" spans="1:11" ht="12.75">
      <c r="A2" s="2" t="s">
        <v>14</v>
      </c>
      <c r="B2" s="2" t="s">
        <v>15</v>
      </c>
      <c r="C2" s="2" t="s">
        <v>16</v>
      </c>
      <c r="D2" s="2" t="s">
        <v>17</v>
      </c>
      <c r="E2" s="2" t="s">
        <v>18</v>
      </c>
      <c r="F2" s="2" t="s">
        <v>19</v>
      </c>
      <c r="G2" s="2" t="s">
        <v>16</v>
      </c>
      <c r="H2" s="2" t="s">
        <v>17</v>
      </c>
      <c r="I2" s="2" t="s">
        <v>18</v>
      </c>
      <c r="J2" s="2" t="s">
        <v>19</v>
      </c>
      <c r="K2" s="2" t="s">
        <v>20</v>
      </c>
    </row>
    <row r="3" spans="1:11" ht="12.75">
      <c r="A3" s="3">
        <v>1</v>
      </c>
      <c r="B3" s="4">
        <v>35</v>
      </c>
      <c r="C3" s="5">
        <v>7</v>
      </c>
      <c r="D3" s="5">
        <v>5.25</v>
      </c>
      <c r="E3" s="6">
        <f aca="true" t="shared" si="0" ref="E3:E28">(B3*36)+(C3*12)+D3</f>
        <v>1349.25</v>
      </c>
      <c r="F3" s="7">
        <f aca="true" t="shared" si="1" ref="F3:F28">E3*0.0254</f>
        <v>34.27095</v>
      </c>
      <c r="G3" s="6">
        <v>5</v>
      </c>
      <c r="H3" s="8">
        <v>1.25</v>
      </c>
      <c r="I3" s="6">
        <f aca="true" t="shared" si="2" ref="I3:I28">G3*12+H3</f>
        <v>61.25</v>
      </c>
      <c r="J3" s="6">
        <f aca="true" t="shared" si="3" ref="J3:J28">I3*0.0254</f>
        <v>1.55575</v>
      </c>
      <c r="K3" s="3">
        <f aca="true" t="shared" si="4" ref="K3:K28">SQRT(F3^2+J3^2)</f>
        <v>34.306243920968676</v>
      </c>
    </row>
    <row r="4" spans="1:11" ht="12.75">
      <c r="A4" s="9">
        <v>2</v>
      </c>
      <c r="B4" s="10">
        <v>35</v>
      </c>
      <c r="C4" s="6">
        <v>10</v>
      </c>
      <c r="D4" s="8">
        <v>3.5</v>
      </c>
      <c r="E4" s="6">
        <f t="shared" si="0"/>
        <v>1383.5</v>
      </c>
      <c r="F4" s="11">
        <f t="shared" si="1"/>
        <v>35.1409</v>
      </c>
      <c r="G4" s="6">
        <v>7</v>
      </c>
      <c r="H4" s="8">
        <v>4.25</v>
      </c>
      <c r="I4" s="6">
        <f t="shared" si="2"/>
        <v>88.25</v>
      </c>
      <c r="J4" s="6">
        <f t="shared" si="3"/>
        <v>2.2415499999999997</v>
      </c>
      <c r="K4" s="9">
        <f t="shared" si="4"/>
        <v>35.2123188559416</v>
      </c>
    </row>
    <row r="5" spans="1:11" ht="12.75">
      <c r="A5" s="9">
        <v>3</v>
      </c>
      <c r="B5" s="10">
        <v>35</v>
      </c>
      <c r="C5" s="6">
        <v>4</v>
      </c>
      <c r="D5" s="8">
        <v>1.25</v>
      </c>
      <c r="E5" s="6">
        <f t="shared" si="0"/>
        <v>1309.25</v>
      </c>
      <c r="F5" s="11">
        <f t="shared" si="1"/>
        <v>33.25495</v>
      </c>
      <c r="G5" s="6">
        <v>14</v>
      </c>
      <c r="H5" s="8">
        <v>7.25</v>
      </c>
      <c r="I5" s="6">
        <f t="shared" si="2"/>
        <v>175.25</v>
      </c>
      <c r="J5" s="6">
        <f t="shared" si="3"/>
        <v>4.45135</v>
      </c>
      <c r="K5" s="9">
        <f t="shared" si="4"/>
        <v>33.5515456622344</v>
      </c>
    </row>
    <row r="6" spans="1:11" ht="12.75">
      <c r="A6" s="9">
        <f aca="true" t="shared" si="5" ref="A6:A24">A5+1</f>
        <v>4</v>
      </c>
      <c r="B6" s="10">
        <v>35</v>
      </c>
      <c r="C6" s="8">
        <v>7</v>
      </c>
      <c r="D6" s="8">
        <v>10.5</v>
      </c>
      <c r="E6" s="6">
        <f t="shared" si="0"/>
        <v>1354.5</v>
      </c>
      <c r="F6" s="11">
        <f t="shared" si="1"/>
        <v>34.4043</v>
      </c>
      <c r="G6" s="6">
        <v>8</v>
      </c>
      <c r="H6" s="8">
        <v>1.5</v>
      </c>
      <c r="I6" s="6">
        <f t="shared" si="2"/>
        <v>97.5</v>
      </c>
      <c r="J6" s="6">
        <f t="shared" si="3"/>
        <v>2.4764999999999997</v>
      </c>
      <c r="K6" s="9">
        <f t="shared" si="4"/>
        <v>34.49331689965463</v>
      </c>
    </row>
    <row r="7" spans="1:11" ht="12.75">
      <c r="A7" s="9">
        <f t="shared" si="5"/>
        <v>5</v>
      </c>
      <c r="B7" s="10">
        <v>35</v>
      </c>
      <c r="C7" s="8">
        <v>9</v>
      </c>
      <c r="D7" s="8">
        <v>3.125</v>
      </c>
      <c r="E7" s="6">
        <f t="shared" si="0"/>
        <v>1371.125</v>
      </c>
      <c r="F7" s="11">
        <f t="shared" si="1"/>
        <v>34.826575</v>
      </c>
      <c r="G7" s="6">
        <v>20</v>
      </c>
      <c r="H7" s="8">
        <v>4.25</v>
      </c>
      <c r="I7" s="6">
        <f t="shared" si="2"/>
        <v>244.25</v>
      </c>
      <c r="J7" s="6">
        <f t="shared" si="3"/>
        <v>6.20395</v>
      </c>
      <c r="K7" s="9">
        <f t="shared" si="4"/>
        <v>35.37484023756326</v>
      </c>
    </row>
    <row r="8" spans="1:11" ht="12.75">
      <c r="A8" s="9">
        <f t="shared" si="5"/>
        <v>6</v>
      </c>
      <c r="B8" s="10">
        <v>35</v>
      </c>
      <c r="C8" s="8">
        <v>3</v>
      </c>
      <c r="D8" s="8">
        <v>7.5</v>
      </c>
      <c r="E8" s="6">
        <f t="shared" si="0"/>
        <v>1303.5</v>
      </c>
      <c r="F8" s="11">
        <f t="shared" si="1"/>
        <v>33.1089</v>
      </c>
      <c r="G8" s="6">
        <v>2</v>
      </c>
      <c r="H8" s="8">
        <v>8.125</v>
      </c>
      <c r="I8" s="6">
        <f t="shared" si="2"/>
        <v>32.125</v>
      </c>
      <c r="J8" s="6">
        <f t="shared" si="3"/>
        <v>0.815975</v>
      </c>
      <c r="K8" s="9">
        <f t="shared" si="4"/>
        <v>33.11895340149844</v>
      </c>
    </row>
    <row r="9" spans="1:11" ht="12.75">
      <c r="A9" s="9">
        <f t="shared" si="5"/>
        <v>7</v>
      </c>
      <c r="B9" s="10">
        <v>35</v>
      </c>
      <c r="C9" s="8">
        <v>8</v>
      </c>
      <c r="D9" s="8">
        <v>0.25</v>
      </c>
      <c r="E9" s="6">
        <f t="shared" si="0"/>
        <v>1356.25</v>
      </c>
      <c r="F9" s="11">
        <f t="shared" si="1"/>
        <v>34.44875</v>
      </c>
      <c r="G9" s="6">
        <v>1</v>
      </c>
      <c r="H9" s="8">
        <v>7.5</v>
      </c>
      <c r="I9" s="6">
        <f t="shared" si="2"/>
        <v>19.5</v>
      </c>
      <c r="J9" s="6">
        <f t="shared" si="3"/>
        <v>0.49529999999999996</v>
      </c>
      <c r="K9" s="9">
        <f t="shared" si="4"/>
        <v>34.45231049802756</v>
      </c>
    </row>
    <row r="10" spans="1:11" ht="12.75">
      <c r="A10" s="9">
        <f t="shared" si="5"/>
        <v>8</v>
      </c>
      <c r="B10" s="10">
        <v>35</v>
      </c>
      <c r="C10" s="8">
        <v>1</v>
      </c>
      <c r="D10" s="8">
        <v>2.5</v>
      </c>
      <c r="E10" s="6">
        <f t="shared" si="0"/>
        <v>1274.5</v>
      </c>
      <c r="F10" s="11">
        <f t="shared" si="1"/>
        <v>32.372299999999996</v>
      </c>
      <c r="G10" s="6">
        <v>11</v>
      </c>
      <c r="H10" s="8">
        <v>3.75</v>
      </c>
      <c r="I10" s="6">
        <f t="shared" si="2"/>
        <v>135.75</v>
      </c>
      <c r="J10" s="6">
        <f t="shared" si="3"/>
        <v>3.44805</v>
      </c>
      <c r="K10" s="9">
        <f t="shared" si="4"/>
        <v>32.55541208604953</v>
      </c>
    </row>
    <row r="11" spans="1:11" ht="12.75">
      <c r="A11" s="9">
        <f t="shared" si="5"/>
        <v>9</v>
      </c>
      <c r="B11" s="10">
        <v>35</v>
      </c>
      <c r="C11" s="8">
        <v>5</v>
      </c>
      <c r="D11" s="8">
        <v>11.875</v>
      </c>
      <c r="E11" s="6">
        <f t="shared" si="0"/>
        <v>1331.875</v>
      </c>
      <c r="F11" s="11">
        <f t="shared" si="1"/>
        <v>33.829625</v>
      </c>
      <c r="G11" s="6">
        <v>16</v>
      </c>
      <c r="H11" s="8">
        <v>7</v>
      </c>
      <c r="I11" s="6">
        <f t="shared" si="2"/>
        <v>199</v>
      </c>
      <c r="J11" s="6">
        <f t="shared" si="3"/>
        <v>5.0546</v>
      </c>
      <c r="K11" s="9">
        <f t="shared" si="4"/>
        <v>34.20515324919076</v>
      </c>
    </row>
    <row r="12" spans="1:11" ht="12.75">
      <c r="A12" s="9">
        <f t="shared" si="5"/>
        <v>10</v>
      </c>
      <c r="B12" s="10">
        <v>35</v>
      </c>
      <c r="C12" s="8">
        <v>8</v>
      </c>
      <c r="D12" s="8">
        <v>0</v>
      </c>
      <c r="E12" s="6">
        <f t="shared" si="0"/>
        <v>1356</v>
      </c>
      <c r="F12" s="11">
        <f t="shared" si="1"/>
        <v>34.4424</v>
      </c>
      <c r="G12" s="6">
        <v>11</v>
      </c>
      <c r="H12" s="8">
        <v>5.5</v>
      </c>
      <c r="I12" s="6">
        <f t="shared" si="2"/>
        <v>137.5</v>
      </c>
      <c r="J12" s="6">
        <f t="shared" si="3"/>
        <v>3.4924999999999997</v>
      </c>
      <c r="K12" s="9">
        <f t="shared" si="4"/>
        <v>34.61901896371415</v>
      </c>
    </row>
    <row r="13" spans="1:11" ht="12.75">
      <c r="A13" s="9">
        <f t="shared" si="5"/>
        <v>11</v>
      </c>
      <c r="B13" s="10">
        <v>35</v>
      </c>
      <c r="C13" s="8">
        <v>9</v>
      </c>
      <c r="D13" s="8">
        <v>6.25</v>
      </c>
      <c r="E13" s="6">
        <f t="shared" si="0"/>
        <v>1374.25</v>
      </c>
      <c r="F13" s="11">
        <f t="shared" si="1"/>
        <v>34.90595</v>
      </c>
      <c r="G13" s="6">
        <v>0</v>
      </c>
      <c r="H13" s="8">
        <v>2.5</v>
      </c>
      <c r="I13" s="6">
        <f t="shared" si="2"/>
        <v>2.5</v>
      </c>
      <c r="J13" s="6">
        <f t="shared" si="3"/>
        <v>0.0635</v>
      </c>
      <c r="K13" s="9">
        <f t="shared" si="4"/>
        <v>34.90600775872972</v>
      </c>
    </row>
    <row r="14" spans="1:11" ht="12.75">
      <c r="A14" s="9">
        <f t="shared" si="5"/>
        <v>12</v>
      </c>
      <c r="B14" s="10">
        <v>30</v>
      </c>
      <c r="C14" s="8">
        <v>13</v>
      </c>
      <c r="D14" s="8">
        <v>0</v>
      </c>
      <c r="E14" s="6">
        <f t="shared" si="0"/>
        <v>1236</v>
      </c>
      <c r="F14" s="11">
        <f t="shared" si="1"/>
        <v>31.394399999999997</v>
      </c>
      <c r="G14" s="6">
        <v>2</v>
      </c>
      <c r="H14" s="8">
        <v>10.5</v>
      </c>
      <c r="I14" s="6">
        <f t="shared" si="2"/>
        <v>34.5</v>
      </c>
      <c r="J14" s="6">
        <f t="shared" si="3"/>
        <v>0.8763</v>
      </c>
      <c r="K14" s="9">
        <f t="shared" si="4"/>
        <v>31.406627533850237</v>
      </c>
    </row>
    <row r="15" spans="1:11" ht="12.75">
      <c r="A15" s="9">
        <f t="shared" si="5"/>
        <v>13</v>
      </c>
      <c r="B15" s="10">
        <v>35</v>
      </c>
      <c r="C15" s="8">
        <v>1</v>
      </c>
      <c r="D15" s="8">
        <v>2.75</v>
      </c>
      <c r="E15" s="6">
        <f t="shared" si="0"/>
        <v>1274.75</v>
      </c>
      <c r="F15" s="11">
        <f t="shared" si="1"/>
        <v>32.37865</v>
      </c>
      <c r="G15" s="6">
        <v>17</v>
      </c>
      <c r="H15" s="8">
        <v>10.5</v>
      </c>
      <c r="I15" s="6">
        <f t="shared" si="2"/>
        <v>214.5</v>
      </c>
      <c r="J15" s="6">
        <f t="shared" si="3"/>
        <v>5.4483</v>
      </c>
      <c r="K15" s="9">
        <f t="shared" si="4"/>
        <v>32.8338384705855</v>
      </c>
    </row>
    <row r="16" spans="1:11" ht="12.75">
      <c r="A16" s="9">
        <f t="shared" si="5"/>
        <v>14</v>
      </c>
      <c r="B16" s="10">
        <v>30</v>
      </c>
      <c r="C16" s="8">
        <v>8</v>
      </c>
      <c r="D16" s="8">
        <v>2.5</v>
      </c>
      <c r="E16" s="6">
        <f t="shared" si="0"/>
        <v>1178.5</v>
      </c>
      <c r="F16" s="11">
        <f t="shared" si="1"/>
        <v>29.933899999999998</v>
      </c>
      <c r="G16" s="6">
        <v>15</v>
      </c>
      <c r="H16" s="8">
        <v>0.375</v>
      </c>
      <c r="I16" s="6">
        <f t="shared" si="2"/>
        <v>180.375</v>
      </c>
      <c r="J16" s="6">
        <f t="shared" si="3"/>
        <v>4.581525</v>
      </c>
      <c r="K16" s="9">
        <f t="shared" si="4"/>
        <v>30.282482403786265</v>
      </c>
    </row>
    <row r="17" spans="1:11" ht="12.75">
      <c r="A17" s="9">
        <f t="shared" si="5"/>
        <v>15</v>
      </c>
      <c r="B17" s="10">
        <v>30</v>
      </c>
      <c r="C17" s="8">
        <v>4</v>
      </c>
      <c r="D17" s="8">
        <v>2.125</v>
      </c>
      <c r="E17" s="6">
        <f t="shared" si="0"/>
        <v>1130.125</v>
      </c>
      <c r="F17" s="11">
        <f t="shared" si="1"/>
        <v>28.705175</v>
      </c>
      <c r="G17" s="6">
        <v>8</v>
      </c>
      <c r="H17" s="8">
        <v>8.25</v>
      </c>
      <c r="I17" s="6">
        <f t="shared" si="2"/>
        <v>104.25</v>
      </c>
      <c r="J17" s="6">
        <f t="shared" si="3"/>
        <v>2.64795</v>
      </c>
      <c r="K17" s="9">
        <f t="shared" si="4"/>
        <v>28.827048253040495</v>
      </c>
    </row>
    <row r="18" spans="1:11" ht="12.75">
      <c r="A18" s="9">
        <f t="shared" si="5"/>
        <v>16</v>
      </c>
      <c r="B18" s="10">
        <v>35</v>
      </c>
      <c r="C18" s="8">
        <v>13</v>
      </c>
      <c r="D18" s="8">
        <v>5.125</v>
      </c>
      <c r="E18" s="6">
        <f t="shared" si="0"/>
        <v>1421.125</v>
      </c>
      <c r="F18" s="11">
        <f t="shared" si="1"/>
        <v>36.096575</v>
      </c>
      <c r="G18" s="6">
        <v>2</v>
      </c>
      <c r="H18" s="8">
        <v>7.125</v>
      </c>
      <c r="I18" s="6">
        <f t="shared" si="2"/>
        <v>31.125</v>
      </c>
      <c r="J18" s="6">
        <f t="shared" si="3"/>
        <v>0.7905749999999999</v>
      </c>
      <c r="K18" s="9">
        <f t="shared" si="4"/>
        <v>36.10523141542303</v>
      </c>
    </row>
    <row r="19" spans="1:11" ht="12.75">
      <c r="A19" s="9">
        <f t="shared" si="5"/>
        <v>17</v>
      </c>
      <c r="B19" s="10">
        <v>35</v>
      </c>
      <c r="C19" s="8">
        <v>11</v>
      </c>
      <c r="D19" s="8">
        <v>11.625</v>
      </c>
      <c r="E19" s="6">
        <f t="shared" si="0"/>
        <v>1403.625</v>
      </c>
      <c r="F19" s="11">
        <f t="shared" si="1"/>
        <v>35.652074999999996</v>
      </c>
      <c r="G19" s="6">
        <v>16</v>
      </c>
      <c r="H19" s="8">
        <v>4.375</v>
      </c>
      <c r="I19" s="6">
        <f t="shared" si="2"/>
        <v>196.375</v>
      </c>
      <c r="J19" s="6">
        <f t="shared" si="3"/>
        <v>4.987925</v>
      </c>
      <c r="K19" s="9">
        <f t="shared" si="4"/>
        <v>35.99930343230616</v>
      </c>
    </row>
    <row r="20" spans="1:11" ht="12.75">
      <c r="A20" s="9">
        <f t="shared" si="5"/>
        <v>18</v>
      </c>
      <c r="B20" s="10">
        <v>35</v>
      </c>
      <c r="C20" s="8">
        <v>11</v>
      </c>
      <c r="D20" s="8">
        <v>5</v>
      </c>
      <c r="E20" s="6">
        <f t="shared" si="0"/>
        <v>1397</v>
      </c>
      <c r="F20" s="11">
        <f t="shared" si="1"/>
        <v>35.483799999999995</v>
      </c>
      <c r="G20" s="6">
        <v>22</v>
      </c>
      <c r="H20" s="8">
        <v>6.625</v>
      </c>
      <c r="I20" s="6">
        <f t="shared" si="2"/>
        <v>270.625</v>
      </c>
      <c r="J20" s="6">
        <f t="shared" si="3"/>
        <v>6.873875</v>
      </c>
      <c r="K20" s="9">
        <f t="shared" si="4"/>
        <v>36.14346718226718</v>
      </c>
    </row>
    <row r="21" spans="1:11" ht="12.75">
      <c r="A21" s="9">
        <f t="shared" si="5"/>
        <v>19</v>
      </c>
      <c r="B21" s="10">
        <v>35</v>
      </c>
      <c r="C21" s="8">
        <v>7</v>
      </c>
      <c r="D21" s="8">
        <v>4.25</v>
      </c>
      <c r="E21" s="6">
        <f t="shared" si="0"/>
        <v>1348.25</v>
      </c>
      <c r="F21" s="11">
        <f t="shared" si="1"/>
        <v>34.24555</v>
      </c>
      <c r="G21" s="6">
        <v>8</v>
      </c>
      <c r="H21" s="8">
        <v>10.375</v>
      </c>
      <c r="I21" s="6">
        <f t="shared" si="2"/>
        <v>106.375</v>
      </c>
      <c r="J21" s="6">
        <f t="shared" si="3"/>
        <v>2.7019249999999997</v>
      </c>
      <c r="K21" s="9">
        <f t="shared" si="4"/>
        <v>34.3519736479307</v>
      </c>
    </row>
    <row r="22" spans="1:11" ht="12.75">
      <c r="A22" s="9">
        <f t="shared" si="5"/>
        <v>20</v>
      </c>
      <c r="B22" s="10">
        <v>35</v>
      </c>
      <c r="C22" s="8">
        <v>6</v>
      </c>
      <c r="D22" s="8">
        <v>8.125</v>
      </c>
      <c r="E22" s="6">
        <f t="shared" si="0"/>
        <v>1340.125</v>
      </c>
      <c r="F22" s="11">
        <f t="shared" si="1"/>
        <v>34.039175</v>
      </c>
      <c r="G22" s="6">
        <v>9</v>
      </c>
      <c r="H22" s="8">
        <v>3.75</v>
      </c>
      <c r="I22" s="6">
        <f t="shared" si="2"/>
        <v>111.75</v>
      </c>
      <c r="J22" s="6">
        <f t="shared" si="3"/>
        <v>2.83845</v>
      </c>
      <c r="K22" s="9">
        <f t="shared" si="4"/>
        <v>34.15731595256168</v>
      </c>
    </row>
    <row r="23" spans="1:11" ht="12.75">
      <c r="A23" s="9">
        <f t="shared" si="5"/>
        <v>21</v>
      </c>
      <c r="B23" s="10">
        <v>30</v>
      </c>
      <c r="C23" s="8">
        <v>14</v>
      </c>
      <c r="D23" s="8">
        <v>3.25</v>
      </c>
      <c r="E23" s="6">
        <f t="shared" si="0"/>
        <v>1251.25</v>
      </c>
      <c r="F23" s="11">
        <f t="shared" si="1"/>
        <v>31.78175</v>
      </c>
      <c r="G23" s="6">
        <v>13</v>
      </c>
      <c r="H23" s="8">
        <v>0.25</v>
      </c>
      <c r="I23" s="6">
        <f t="shared" si="2"/>
        <v>156.25</v>
      </c>
      <c r="J23" s="6">
        <f t="shared" si="3"/>
        <v>3.96875</v>
      </c>
      <c r="K23" s="9">
        <f t="shared" si="4"/>
        <v>32.028590503251934</v>
      </c>
    </row>
    <row r="24" spans="1:11" ht="12.75">
      <c r="A24" s="9">
        <f t="shared" si="5"/>
        <v>22</v>
      </c>
      <c r="B24" s="10">
        <v>30</v>
      </c>
      <c r="C24" s="8">
        <v>13</v>
      </c>
      <c r="D24" s="8">
        <v>10.375</v>
      </c>
      <c r="E24" s="6">
        <f t="shared" si="0"/>
        <v>1246.375</v>
      </c>
      <c r="F24" s="11">
        <f t="shared" si="1"/>
        <v>31.657925</v>
      </c>
      <c r="G24" s="6">
        <v>5</v>
      </c>
      <c r="H24" s="8">
        <v>6.5</v>
      </c>
      <c r="I24" s="6">
        <f t="shared" si="2"/>
        <v>66.5</v>
      </c>
      <c r="J24" s="6">
        <f t="shared" si="3"/>
        <v>1.6890999999999998</v>
      </c>
      <c r="K24" s="9">
        <f t="shared" si="4"/>
        <v>31.702953712795043</v>
      </c>
    </row>
    <row r="25" spans="1:11" ht="12.75">
      <c r="A25" s="9">
        <v>26</v>
      </c>
      <c r="B25" s="10">
        <v>30</v>
      </c>
      <c r="C25" s="8">
        <v>13</v>
      </c>
      <c r="D25" s="8">
        <v>1.75</v>
      </c>
      <c r="E25" s="6">
        <f t="shared" si="0"/>
        <v>1237.75</v>
      </c>
      <c r="F25" s="11">
        <f t="shared" si="1"/>
        <v>31.43885</v>
      </c>
      <c r="G25" s="6">
        <v>8</v>
      </c>
      <c r="H25" s="8">
        <v>9</v>
      </c>
      <c r="I25" s="6">
        <f t="shared" si="2"/>
        <v>105</v>
      </c>
      <c r="J25" s="6">
        <f t="shared" si="3"/>
        <v>2.667</v>
      </c>
      <c r="K25" s="9">
        <f t="shared" si="4"/>
        <v>31.551769812840927</v>
      </c>
    </row>
    <row r="26" spans="1:11" ht="12.75">
      <c r="A26" s="12">
        <v>23</v>
      </c>
      <c r="B26" s="10">
        <v>35</v>
      </c>
      <c r="C26" s="8">
        <v>8</v>
      </c>
      <c r="D26" s="8">
        <v>9</v>
      </c>
      <c r="E26" s="6">
        <f t="shared" si="0"/>
        <v>1365</v>
      </c>
      <c r="F26" s="11">
        <f t="shared" si="1"/>
        <v>34.671</v>
      </c>
      <c r="G26" s="6">
        <v>13</v>
      </c>
      <c r="H26" s="8">
        <v>9.75</v>
      </c>
      <c r="I26" s="6">
        <f t="shared" si="2"/>
        <v>165.75</v>
      </c>
      <c r="J26" s="6">
        <f t="shared" si="3"/>
        <v>4.21005</v>
      </c>
      <c r="K26" s="9">
        <f t="shared" si="4"/>
        <v>34.92567482529865</v>
      </c>
    </row>
    <row r="27" spans="1:11" ht="12.75">
      <c r="A27" s="9">
        <v>24</v>
      </c>
      <c r="B27" s="10">
        <v>35</v>
      </c>
      <c r="C27" s="8">
        <v>4</v>
      </c>
      <c r="D27" s="8">
        <v>10.5</v>
      </c>
      <c r="E27" s="6">
        <f t="shared" si="0"/>
        <v>1318.5</v>
      </c>
      <c r="F27" s="11">
        <f t="shared" si="1"/>
        <v>33.4899</v>
      </c>
      <c r="G27" s="6">
        <v>4</v>
      </c>
      <c r="H27" s="8">
        <v>4.5</v>
      </c>
      <c r="I27" s="6">
        <f t="shared" si="2"/>
        <v>52.5</v>
      </c>
      <c r="J27" s="6">
        <f t="shared" si="3"/>
        <v>1.3335</v>
      </c>
      <c r="K27" s="9">
        <f t="shared" si="4"/>
        <v>33.51643812012249</v>
      </c>
    </row>
    <row r="28" spans="1:11" ht="12.75">
      <c r="A28" s="13">
        <v>25</v>
      </c>
      <c r="B28" s="14">
        <v>30</v>
      </c>
      <c r="C28" s="15">
        <v>12</v>
      </c>
      <c r="D28" s="15">
        <v>5.75</v>
      </c>
      <c r="E28" s="15">
        <f t="shared" si="0"/>
        <v>1229.75</v>
      </c>
      <c r="F28" s="16">
        <f t="shared" si="1"/>
        <v>31.23565</v>
      </c>
      <c r="G28" s="15">
        <v>12</v>
      </c>
      <c r="H28" s="15">
        <v>10.125</v>
      </c>
      <c r="I28" s="15">
        <f t="shared" si="2"/>
        <v>154.125</v>
      </c>
      <c r="J28" s="15">
        <f t="shared" si="3"/>
        <v>3.9147749999999997</v>
      </c>
      <c r="K28" s="13">
        <f t="shared" si="4"/>
        <v>31.48001420303245</v>
      </c>
    </row>
  </sheetData>
  <mergeCells count="2">
    <mergeCell ref="B1:F1"/>
    <mergeCell ref="G1: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F20" sqref="F20"/>
    </sheetView>
  </sheetViews>
  <sheetFormatPr defaultColWidth="9.00390625" defaultRowHeight="12.75"/>
  <cols>
    <col min="1" max="1" width="11.00390625" style="0" customWidth="1"/>
    <col min="2" max="2" width="12.125" style="0" bestFit="1" customWidth="1"/>
    <col min="3" max="3" width="12.00390625" style="0" bestFit="1" customWidth="1"/>
    <col min="4" max="4" width="10.75390625" style="17" customWidth="1"/>
    <col min="5" max="5" width="10.75390625" style="30" customWidth="1"/>
    <col min="6" max="16384" width="11.00390625" style="0" customWidth="1"/>
  </cols>
  <sheetData>
    <row r="1" spans="2:4" ht="12.75">
      <c r="B1" t="s">
        <v>23</v>
      </c>
      <c r="C1" t="s">
        <v>24</v>
      </c>
      <c r="D1" s="17" t="s">
        <v>22</v>
      </c>
    </row>
    <row r="2" spans="2:7" ht="12.75">
      <c r="B2">
        <v>21.042223729774953</v>
      </c>
      <c r="C2">
        <v>28.465477694135693</v>
      </c>
      <c r="D2" s="17">
        <v>-0.20151840475326602</v>
      </c>
      <c r="E2" s="30">
        <f>B27</f>
        <v>15.869595139698133</v>
      </c>
      <c r="F2" s="17">
        <f>D27+0.03</f>
        <v>0.5310556713126231</v>
      </c>
      <c r="G2" s="17">
        <f>D2-0.03</f>
        <v>-0.23151840475326602</v>
      </c>
    </row>
    <row r="3" spans="2:7" ht="12.75">
      <c r="B3">
        <v>20.007561018907</v>
      </c>
      <c r="C3">
        <v>30.958288113488585</v>
      </c>
      <c r="D3" s="17">
        <v>-0.14629422135580275</v>
      </c>
      <c r="E3" s="30">
        <f>B2</f>
        <v>21.042223729774953</v>
      </c>
      <c r="F3" s="17">
        <f>D27-0.03</f>
        <v>0.47105567131262305</v>
      </c>
      <c r="G3" s="17">
        <f>D2-0.03</f>
        <v>-0.23151840475326602</v>
      </c>
    </row>
    <row r="4" spans="2:4" ht="12.75">
      <c r="B4">
        <v>20.224729102346213</v>
      </c>
      <c r="C4">
        <v>29.19282013556775</v>
      </c>
      <c r="D4" s="17">
        <v>-0.12003112860507831</v>
      </c>
    </row>
    <row r="5" spans="2:4" ht="12.75">
      <c r="B5">
        <v>18.85617453255535</v>
      </c>
      <c r="C5">
        <v>31.277602708855664</v>
      </c>
      <c r="D5" s="17">
        <v>-0.06216795989253819</v>
      </c>
    </row>
    <row r="6" spans="2:4" ht="12.75">
      <c r="B6">
        <v>21.607867241982614</v>
      </c>
      <c r="C6">
        <v>24.306949276007423</v>
      </c>
      <c r="D6" s="17">
        <v>-0.04541683889281186</v>
      </c>
    </row>
    <row r="7" spans="2:4" ht="12.75">
      <c r="B7">
        <v>21.571281189643333</v>
      </c>
      <c r="C7">
        <v>23.853874974465608</v>
      </c>
      <c r="D7" s="17">
        <v>0.028190039187399634</v>
      </c>
    </row>
    <row r="8" spans="2:4" ht="12.75">
      <c r="B8">
        <v>20.528478241637394</v>
      </c>
      <c r="C8">
        <v>24.373176157371045</v>
      </c>
      <c r="D8" s="17">
        <v>0.036420138928899864</v>
      </c>
    </row>
    <row r="9" spans="2:4" ht="12.75">
      <c r="B9">
        <v>19.725031722140706</v>
      </c>
      <c r="C9">
        <v>24.770312004423605</v>
      </c>
      <c r="D9" s="17">
        <v>0.057813438483045085</v>
      </c>
    </row>
    <row r="10" spans="2:4" ht="12.75">
      <c r="B10">
        <v>18.916642116901986</v>
      </c>
      <c r="C10">
        <v>24.01339853534367</v>
      </c>
      <c r="D10" s="17">
        <v>0.14048863510239826</v>
      </c>
    </row>
    <row r="11" spans="2:4" ht="12.75">
      <c r="B11">
        <v>19.50342568825128</v>
      </c>
      <c r="C11">
        <v>25.21306212659128</v>
      </c>
      <c r="D11" s="17">
        <v>0.1730736565691123</v>
      </c>
    </row>
    <row r="12" spans="2:4" ht="12.75">
      <c r="B12">
        <v>18.278223540328852</v>
      </c>
      <c r="C12">
        <v>28.269654239785023</v>
      </c>
      <c r="D12" s="17">
        <v>0.17532202664898416</v>
      </c>
    </row>
    <row r="13" spans="2:4" ht="12.75">
      <c r="B13">
        <v>20.33781102986933</v>
      </c>
      <c r="C13">
        <v>20.837634713960902</v>
      </c>
      <c r="D13" s="17">
        <v>0.1872329125371297</v>
      </c>
    </row>
    <row r="14" spans="2:4" ht="12.75">
      <c r="B14">
        <v>18.00616331303581</v>
      </c>
      <c r="C14">
        <v>28.092221209517017</v>
      </c>
      <c r="D14" s="17">
        <v>0.20088576114286716</v>
      </c>
    </row>
    <row r="15" spans="2:4" ht="12.75">
      <c r="B15">
        <v>19.274028307000776</v>
      </c>
      <c r="C15">
        <v>24.525276658279953</v>
      </c>
      <c r="D15" s="17">
        <v>0.20549882061168234</v>
      </c>
    </row>
    <row r="16" spans="2:4" ht="12.75">
      <c r="B16">
        <v>17.94790875289134</v>
      </c>
      <c r="C16">
        <v>26.698104657414426</v>
      </c>
      <c r="D16" s="17">
        <v>0.22934032525049186</v>
      </c>
    </row>
    <row r="17" spans="2:4" ht="12.75">
      <c r="B17">
        <v>17.642474415456444</v>
      </c>
      <c r="C17">
        <v>28.05695103536456</v>
      </c>
      <c r="D17" s="17">
        <v>0.23325032102585888</v>
      </c>
    </row>
    <row r="18" spans="2:6" ht="12.75">
      <c r="B18">
        <v>15.494541569769718</v>
      </c>
      <c r="C18">
        <v>31.697433691949843</v>
      </c>
      <c r="D18" s="17">
        <v>0.24093103536372748</v>
      </c>
      <c r="E18" s="30">
        <f>B18</f>
        <v>15.494541569769718</v>
      </c>
      <c r="F18" s="17">
        <f>D18-0.03</f>
        <v>0.21093103536372748</v>
      </c>
    </row>
    <row r="19" spans="2:6" ht="12.75">
      <c r="B19">
        <v>17.911990000981874</v>
      </c>
      <c r="C19">
        <v>27.13209472873343</v>
      </c>
      <c r="D19" s="17">
        <v>0.24607253191296186</v>
      </c>
      <c r="E19" s="30">
        <f>B7</f>
        <v>21.571281189643333</v>
      </c>
      <c r="F19" s="17">
        <f>D7+0.03</f>
        <v>0.058190039187399636</v>
      </c>
    </row>
    <row r="20" spans="2:4" ht="12.75">
      <c r="B20">
        <v>16.377335020376275</v>
      </c>
      <c r="C20">
        <v>28.830638948915585</v>
      </c>
      <c r="D20" s="17">
        <v>0.33271974433020385</v>
      </c>
    </row>
    <row r="21" spans="2:4" ht="12.75">
      <c r="B21">
        <v>16.573157835236273</v>
      </c>
      <c r="C21">
        <v>27.57759708654891</v>
      </c>
      <c r="D21" s="17">
        <v>0.341694955840405</v>
      </c>
    </row>
    <row r="22" spans="2:4" ht="12.75">
      <c r="B22">
        <v>17.382912260588846</v>
      </c>
      <c r="C22">
        <v>23.39329453617596</v>
      </c>
      <c r="D22" s="17">
        <v>0.3572462492990324</v>
      </c>
    </row>
    <row r="23" spans="2:4" ht="12.75">
      <c r="B23">
        <v>16.13257624574588</v>
      </c>
      <c r="C23">
        <v>25.223349048502346</v>
      </c>
      <c r="D23" s="17">
        <v>0.39032386655659307</v>
      </c>
    </row>
    <row r="24" spans="2:4" ht="12.75">
      <c r="B24">
        <v>16.892271733665282</v>
      </c>
      <c r="C24">
        <v>23.4852582655534</v>
      </c>
      <c r="D24" s="17">
        <v>0.39892028127006884</v>
      </c>
    </row>
    <row r="25" spans="2:4" ht="12.75">
      <c r="B25">
        <v>15.95452633672767</v>
      </c>
      <c r="C25">
        <v>24.1884207096131</v>
      </c>
      <c r="D25" s="17">
        <v>0.4092474521268644</v>
      </c>
    </row>
    <row r="26" spans="2:4" ht="12.75">
      <c r="B26">
        <v>14.855957720444273</v>
      </c>
      <c r="C26">
        <v>27.427672422905754</v>
      </c>
      <c r="D26" s="17">
        <v>0.4445430024070501</v>
      </c>
    </row>
    <row r="27" spans="2:4" ht="12.75">
      <c r="B27">
        <v>15.869595139698133</v>
      </c>
      <c r="C27">
        <v>19.625597192731153</v>
      </c>
      <c r="D27" s="17">
        <v>0.5010556713126231</v>
      </c>
    </row>
    <row r="29" spans="2:4" ht="12.75">
      <c r="B29">
        <v>21.607867241982614</v>
      </c>
      <c r="C29">
        <v>31.697433691949843</v>
      </c>
      <c r="D29" s="17">
        <v>0.5010556713126231</v>
      </c>
    </row>
    <row r="30" spans="2:4" ht="12.75">
      <c r="B30">
        <v>14.855957720444273</v>
      </c>
      <c r="C30">
        <v>19.625597192731153</v>
      </c>
      <c r="D30" s="17">
        <v>-0.20151840475326602</v>
      </c>
    </row>
    <row r="31" spans="2:4" ht="12.75">
      <c r="B31">
        <f>(B29-B30)/2</f>
        <v>3.3759547607691704</v>
      </c>
      <c r="C31">
        <f>(C29-C30)/2</f>
        <v>6.035918249609345</v>
      </c>
      <c r="D31" s="17">
        <f>(D29-D30)/2</f>
        <v>0.35128703803294453</v>
      </c>
    </row>
    <row r="32" spans="1:5" ht="12.75">
      <c r="A32" t="s">
        <v>25</v>
      </c>
      <c r="B32" s="1">
        <f>B31/2</f>
        <v>1.6879773803845852</v>
      </c>
      <c r="C32" s="1">
        <f>C31/2</f>
        <v>3.0179591248046727</v>
      </c>
      <c r="D32" s="18">
        <f>D31/2</f>
        <v>0.17564351901647227</v>
      </c>
      <c r="E32" s="3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E50" sqref="E50"/>
    </sheetView>
  </sheetViews>
  <sheetFormatPr defaultColWidth="9.00390625" defaultRowHeight="12.75"/>
  <cols>
    <col min="1" max="1" width="11.00390625" style="0" customWidth="1"/>
    <col min="2" max="2" width="0" style="0" hidden="1" customWidth="1"/>
    <col min="3" max="16384" width="11.00390625" style="0" customWidth="1"/>
  </cols>
  <sheetData>
    <row r="1" spans="1:3" ht="12.75">
      <c r="A1">
        <v>15.869595139698133</v>
      </c>
      <c r="B1">
        <v>19.625597192731153</v>
      </c>
      <c r="C1" s="17">
        <v>0.5010556713126231</v>
      </c>
    </row>
    <row r="2" spans="1:3" ht="12.75">
      <c r="A2">
        <v>15.95452633672767</v>
      </c>
      <c r="B2">
        <v>24.1884207096131</v>
      </c>
      <c r="C2" s="17">
        <v>0.4092474521268644</v>
      </c>
    </row>
    <row r="3" spans="1:3" ht="12.75">
      <c r="A3">
        <v>14.855957720444273</v>
      </c>
      <c r="B3">
        <v>27.427672422905754</v>
      </c>
      <c r="C3" s="17">
        <v>0.4445430024070501</v>
      </c>
    </row>
    <row r="4" spans="1:3" ht="12.75" customHeight="1">
      <c r="A4">
        <v>15.494541569769718</v>
      </c>
      <c r="B4">
        <v>31.697433691949843</v>
      </c>
      <c r="C4" s="17">
        <v>0.24093103536372748</v>
      </c>
    </row>
    <row r="5" ht="12.75" hidden="1">
      <c r="C5" s="17">
        <f>AVERAGE(C1:C4)</f>
        <v>0.3989442903025663</v>
      </c>
    </row>
    <row r="6" ht="12.75" hidden="1">
      <c r="C6" s="17"/>
    </row>
    <row r="7" spans="1:3" ht="12.75">
      <c r="A7">
        <v>16.892271733665282</v>
      </c>
      <c r="B7">
        <v>23.4852582655534</v>
      </c>
      <c r="C7" s="17">
        <v>0.39892028127006884</v>
      </c>
    </row>
    <row r="8" spans="1:3" ht="12.75">
      <c r="A8">
        <v>16.13257624574588</v>
      </c>
      <c r="B8">
        <v>25.223349048502346</v>
      </c>
      <c r="C8" s="17">
        <v>0.39032386655659307</v>
      </c>
    </row>
    <row r="9" spans="1:3" ht="12.75">
      <c r="A9">
        <v>16.573157835236273</v>
      </c>
      <c r="B9">
        <v>27.57759708654891</v>
      </c>
      <c r="C9" s="17">
        <v>0.341694955840405</v>
      </c>
    </row>
    <row r="10" spans="1:3" ht="12.75">
      <c r="A10">
        <v>16.377335020376275</v>
      </c>
      <c r="B10">
        <v>28.830638948915585</v>
      </c>
      <c r="C10" s="17">
        <v>0.33271974433020385</v>
      </c>
    </row>
    <row r="11" ht="12.75" hidden="1">
      <c r="C11" s="17">
        <f>AVERAGE(C7:C10)</f>
        <v>0.3659147119993177</v>
      </c>
    </row>
    <row r="12" ht="12.75" hidden="1">
      <c r="C12" s="17"/>
    </row>
    <row r="13" spans="1:3" ht="12.75">
      <c r="A13">
        <v>17.382912260588846</v>
      </c>
      <c r="B13">
        <v>23.39329453617596</v>
      </c>
      <c r="C13" s="17">
        <v>0.3572462492990324</v>
      </c>
    </row>
    <row r="14" spans="1:3" ht="12.75">
      <c r="A14">
        <v>17.94790875289134</v>
      </c>
      <c r="B14">
        <v>26.698104657414426</v>
      </c>
      <c r="C14" s="17">
        <v>0.22934032525049186</v>
      </c>
    </row>
    <row r="15" spans="1:3" ht="12.75">
      <c r="A15">
        <v>17.911990000981874</v>
      </c>
      <c r="B15">
        <v>27.13209472873343</v>
      </c>
      <c r="C15" s="17">
        <v>0.24607253191296186</v>
      </c>
    </row>
    <row r="16" spans="1:3" ht="12.75">
      <c r="A16">
        <v>17.642474415456444</v>
      </c>
      <c r="B16">
        <v>28.05695103536456</v>
      </c>
      <c r="C16" s="17">
        <v>0.23325032102585888</v>
      </c>
    </row>
    <row r="17" ht="12.75" hidden="1">
      <c r="C17" s="17">
        <f>AVERAGE(C13:C16)</f>
        <v>0.26647735687208624</v>
      </c>
    </row>
    <row r="18" ht="12.75" hidden="1">
      <c r="C18" s="17"/>
    </row>
    <row r="19" spans="1:3" ht="12.75">
      <c r="A19">
        <v>18.916642116901986</v>
      </c>
      <c r="B19">
        <v>24.01339853534367</v>
      </c>
      <c r="C19" s="17">
        <v>0.14048863510239826</v>
      </c>
    </row>
    <row r="20" spans="1:3" ht="12.75">
      <c r="A20">
        <v>18.00616331303581</v>
      </c>
      <c r="B20">
        <v>28.092221209517017</v>
      </c>
      <c r="C20" s="17">
        <v>0.20088576114286716</v>
      </c>
    </row>
    <row r="21" spans="1:3" ht="12.75">
      <c r="A21">
        <v>18.278223540328852</v>
      </c>
      <c r="B21">
        <v>28.269654239785023</v>
      </c>
      <c r="C21" s="17">
        <v>0.17532202664898416</v>
      </c>
    </row>
    <row r="22" spans="1:3" ht="12.75">
      <c r="A22">
        <v>18.85617453255535</v>
      </c>
      <c r="B22">
        <v>31.277602708855664</v>
      </c>
      <c r="C22" s="17">
        <v>-0.06216795989253819</v>
      </c>
    </row>
    <row r="23" ht="12.75" hidden="1">
      <c r="C23" s="17">
        <f>AVERAGE(C19:C22)</f>
        <v>0.11363211575042786</v>
      </c>
    </row>
    <row r="24" ht="12.75" hidden="1">
      <c r="C24" s="17"/>
    </row>
    <row r="25" spans="1:3" ht="12.75">
      <c r="A25">
        <v>19.274028307000776</v>
      </c>
      <c r="B25">
        <v>24.525276658279953</v>
      </c>
      <c r="C25" s="17">
        <v>0.20549882061168234</v>
      </c>
    </row>
    <row r="26" spans="1:3" ht="12.75">
      <c r="A26">
        <v>19.725031722140706</v>
      </c>
      <c r="B26">
        <v>24.770312004423605</v>
      </c>
      <c r="C26" s="17">
        <v>0.057813438483045085</v>
      </c>
    </row>
    <row r="27" spans="1:3" ht="12.75">
      <c r="A27">
        <v>19.50342568825128</v>
      </c>
      <c r="B27">
        <v>25.21306212659128</v>
      </c>
      <c r="C27" s="17">
        <v>0.1730736565691123</v>
      </c>
    </row>
    <row r="28" ht="12.75" hidden="1">
      <c r="C28" s="17">
        <f>AVERAGE(C25:C27)</f>
        <v>0.1454619718879466</v>
      </c>
    </row>
    <row r="29" ht="12.75" hidden="1">
      <c r="C29" s="17"/>
    </row>
    <row r="30" spans="1:3" ht="12.75">
      <c r="A30">
        <v>20.33781102986933</v>
      </c>
      <c r="B30">
        <v>20.837634713960902</v>
      </c>
      <c r="C30" s="17">
        <v>0.1872329125371297</v>
      </c>
    </row>
    <row r="31" spans="1:3" ht="12.75">
      <c r="A31">
        <v>20.528478241637394</v>
      </c>
      <c r="B31">
        <v>24.373176157371045</v>
      </c>
      <c r="C31" s="17">
        <v>0.036420138928899864</v>
      </c>
    </row>
    <row r="32" spans="1:3" ht="12.75">
      <c r="A32">
        <v>20.224729102346213</v>
      </c>
      <c r="B32">
        <v>29.19282013556775</v>
      </c>
      <c r="C32" s="17">
        <v>-0.12003112860507831</v>
      </c>
    </row>
    <row r="33" spans="1:3" ht="12.75">
      <c r="A33">
        <v>20.007561018907</v>
      </c>
      <c r="B33">
        <v>30.958288113488585</v>
      </c>
      <c r="C33" s="17">
        <v>-0.14629422135580275</v>
      </c>
    </row>
    <row r="34" ht="12.75" hidden="1">
      <c r="C34" s="17">
        <f>AVERAGE(C30:C33)</f>
        <v>-0.010668074623712873</v>
      </c>
    </row>
    <row r="35" ht="12.75" hidden="1">
      <c r="C35" s="17"/>
    </row>
    <row r="36" spans="1:3" ht="12.75">
      <c r="A36">
        <v>21.571281189643333</v>
      </c>
      <c r="B36">
        <v>23.853874974465608</v>
      </c>
      <c r="C36" s="17">
        <v>0.028190039187399634</v>
      </c>
    </row>
    <row r="37" spans="1:3" ht="12.75">
      <c r="A37">
        <v>21.607867241982614</v>
      </c>
      <c r="B37">
        <v>24.306949276007423</v>
      </c>
      <c r="C37" s="17">
        <v>-0.04541683889281186</v>
      </c>
    </row>
    <row r="38" spans="1:3" ht="12.75">
      <c r="A38">
        <v>21.042223729774953</v>
      </c>
      <c r="B38">
        <v>28.465477694135693</v>
      </c>
      <c r="C38" s="17">
        <v>-0.20151840475326602</v>
      </c>
    </row>
    <row r="39" ht="12.75" hidden="1">
      <c r="C39" s="17">
        <f>AVERAGE(C36:C38)</f>
        <v>-0.07291506815289274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F45" sqref="F45"/>
    </sheetView>
  </sheetViews>
  <sheetFormatPr defaultColWidth="9.00390625" defaultRowHeight="12.75"/>
  <cols>
    <col min="1" max="1" width="12.00390625" style="0" bestFit="1" customWidth="1"/>
    <col min="2" max="16384" width="11.00390625" style="0" customWidth="1"/>
  </cols>
  <sheetData>
    <row r="1" spans="1:3" ht="12.75">
      <c r="A1">
        <v>15.869595139698133</v>
      </c>
      <c r="B1">
        <v>19.625597192731153</v>
      </c>
      <c r="C1" s="17">
        <v>0.5010556713126231</v>
      </c>
    </row>
    <row r="2" spans="1:3" ht="12.75">
      <c r="A2">
        <v>15.95452633672767</v>
      </c>
      <c r="B2">
        <v>24.1884207096131</v>
      </c>
      <c r="C2" s="17">
        <v>0.4092474521268644</v>
      </c>
    </row>
    <row r="3" spans="1:3" ht="12.75">
      <c r="A3">
        <v>14.855957720444273</v>
      </c>
      <c r="B3">
        <v>27.427672422905754</v>
      </c>
      <c r="C3" s="17">
        <v>0.4445430024070501</v>
      </c>
    </row>
    <row r="4" spans="1:3" ht="19.5" customHeight="1">
      <c r="A4">
        <v>15.494541569769718</v>
      </c>
      <c r="B4">
        <v>31.697433691949843</v>
      </c>
      <c r="C4" s="17">
        <v>0.24093103536372748</v>
      </c>
    </row>
    <row r="5" ht="12.75">
      <c r="C5" s="17">
        <f>AVERAGE(C1:C4)</f>
        <v>0.3989442903025663</v>
      </c>
    </row>
    <row r="6" ht="12.75">
      <c r="C6" s="17"/>
    </row>
    <row r="7" spans="1:3" ht="12.75">
      <c r="A7">
        <v>16.892271733665282</v>
      </c>
      <c r="B7">
        <v>23.4852582655534</v>
      </c>
      <c r="C7" s="17">
        <v>0.39892028127006884</v>
      </c>
    </row>
    <row r="8" spans="1:3" ht="12.75">
      <c r="A8">
        <v>16.13257624574588</v>
      </c>
      <c r="B8">
        <v>25.223349048502346</v>
      </c>
      <c r="C8" s="17">
        <v>0.39032386655659307</v>
      </c>
    </row>
    <row r="9" spans="1:3" ht="12.75">
      <c r="A9">
        <v>16.573157835236273</v>
      </c>
      <c r="B9">
        <v>27.57759708654891</v>
      </c>
      <c r="C9" s="17">
        <v>0.341694955840405</v>
      </c>
    </row>
    <row r="10" spans="1:3" ht="13.5" customHeight="1">
      <c r="A10">
        <v>16.377335020376275</v>
      </c>
      <c r="B10">
        <v>28.830638948915585</v>
      </c>
      <c r="C10" s="17">
        <v>0.33271974433020385</v>
      </c>
    </row>
    <row r="11" ht="12.75">
      <c r="C11" s="17">
        <f>AVERAGE(C7:C10)</f>
        <v>0.3659147119993177</v>
      </c>
    </row>
    <row r="12" ht="12.75">
      <c r="C12" s="17"/>
    </row>
    <row r="13" spans="1:3" ht="12.75">
      <c r="A13">
        <v>17.382912260588846</v>
      </c>
      <c r="B13">
        <v>23.39329453617596</v>
      </c>
      <c r="C13" s="17">
        <v>0.3572462492990324</v>
      </c>
    </row>
    <row r="14" spans="1:3" ht="12.75">
      <c r="A14">
        <v>17.94790875289134</v>
      </c>
      <c r="B14">
        <v>26.698104657414426</v>
      </c>
      <c r="C14" s="17">
        <v>0.22934032525049186</v>
      </c>
    </row>
    <row r="15" spans="1:3" ht="12.75">
      <c r="A15">
        <v>17.911990000981874</v>
      </c>
      <c r="B15">
        <v>27.13209472873343</v>
      </c>
      <c r="C15" s="17">
        <v>0.24607253191296186</v>
      </c>
    </row>
    <row r="16" spans="1:3" ht="12.75">
      <c r="A16">
        <v>17.642474415456444</v>
      </c>
      <c r="B16">
        <v>28.05695103536456</v>
      </c>
      <c r="C16" s="17">
        <v>0.23325032102585888</v>
      </c>
    </row>
    <row r="17" ht="12.75">
      <c r="C17" s="17">
        <f>AVERAGE(C13:C16)</f>
        <v>0.26647735687208624</v>
      </c>
    </row>
    <row r="18" ht="12.75">
      <c r="C18" s="17"/>
    </row>
    <row r="19" spans="1:3" ht="12.75">
      <c r="A19">
        <v>18.916642116901986</v>
      </c>
      <c r="B19">
        <v>24.01339853534367</v>
      </c>
      <c r="C19" s="17">
        <v>0.14048863510239826</v>
      </c>
    </row>
    <row r="20" spans="1:3" ht="12.75">
      <c r="A20">
        <v>18.00616331303581</v>
      </c>
      <c r="B20">
        <v>28.092221209517017</v>
      </c>
      <c r="C20" s="17">
        <v>0.20088576114286716</v>
      </c>
    </row>
    <row r="21" spans="1:3" ht="12.75">
      <c r="A21">
        <v>18.278223540328852</v>
      </c>
      <c r="B21">
        <v>28.269654239785023</v>
      </c>
      <c r="C21" s="17">
        <v>0.17532202664898416</v>
      </c>
    </row>
    <row r="22" spans="1:3" ht="12" customHeight="1">
      <c r="A22">
        <v>18.85617453255535</v>
      </c>
      <c r="B22">
        <v>31.277602708855664</v>
      </c>
      <c r="C22" s="17">
        <v>-0.06216795989253819</v>
      </c>
    </row>
    <row r="23" ht="12.75">
      <c r="C23" s="17">
        <f>AVERAGE(C19:C22)</f>
        <v>0.11363211575042786</v>
      </c>
    </row>
    <row r="24" ht="12.75">
      <c r="C24" s="17"/>
    </row>
    <row r="25" spans="1:3" ht="12.75">
      <c r="A25">
        <v>19.274028307000776</v>
      </c>
      <c r="B25">
        <v>24.525276658279953</v>
      </c>
      <c r="C25" s="17">
        <v>0.20549882061168234</v>
      </c>
    </row>
    <row r="26" spans="1:3" ht="12.75" customHeight="1">
      <c r="A26">
        <v>19.725031722140706</v>
      </c>
      <c r="B26">
        <v>24.770312004423605</v>
      </c>
      <c r="C26" s="17">
        <v>0.057813438483045085</v>
      </c>
    </row>
    <row r="27" spans="1:3" ht="12.75">
      <c r="A27">
        <v>19.50342568825128</v>
      </c>
      <c r="B27">
        <v>25.21306212659128</v>
      </c>
      <c r="C27" s="17">
        <v>0.1730736565691123</v>
      </c>
    </row>
    <row r="28" ht="12.75">
      <c r="C28" s="17">
        <f>AVERAGE(C25:C27)</f>
        <v>0.1454619718879466</v>
      </c>
    </row>
    <row r="29" ht="12.75">
      <c r="C29" s="17"/>
    </row>
    <row r="30" spans="1:3" ht="12.75">
      <c r="A30">
        <v>20.33781102986933</v>
      </c>
      <c r="B30">
        <v>20.837634713960902</v>
      </c>
      <c r="C30" s="17">
        <v>0.1872329125371297</v>
      </c>
    </row>
    <row r="31" spans="1:3" ht="12.75">
      <c r="A31">
        <v>20.528478241637394</v>
      </c>
      <c r="B31">
        <v>24.373176157371045</v>
      </c>
      <c r="C31" s="17">
        <v>0.036420138928899864</v>
      </c>
    </row>
    <row r="32" spans="1:3" ht="12.75">
      <c r="A32">
        <v>20.224729102346213</v>
      </c>
      <c r="B32">
        <v>29.19282013556775</v>
      </c>
      <c r="C32" s="17">
        <v>-0.12003112860507831</v>
      </c>
    </row>
    <row r="33" spans="1:3" ht="12.75">
      <c r="A33">
        <v>20.007561018907</v>
      </c>
      <c r="B33">
        <v>30.958288113488585</v>
      </c>
      <c r="C33" s="17">
        <v>-0.14629422135580275</v>
      </c>
    </row>
    <row r="34" ht="12.75">
      <c r="C34" s="17">
        <f>AVERAGE(C30:C33)</f>
        <v>-0.010668074623712873</v>
      </c>
    </row>
    <row r="35" ht="12.75">
      <c r="C35" s="17"/>
    </row>
    <row r="36" spans="1:3" ht="12.75">
      <c r="A36">
        <v>21.571281189643333</v>
      </c>
      <c r="B36">
        <v>23.853874974465608</v>
      </c>
      <c r="C36" s="17">
        <v>0.028190039187399634</v>
      </c>
    </row>
    <row r="37" spans="1:3" ht="12.75">
      <c r="A37">
        <v>21.607867241982614</v>
      </c>
      <c r="B37">
        <v>24.306949276007423</v>
      </c>
      <c r="C37" s="17">
        <v>-0.04541683889281186</v>
      </c>
    </row>
    <row r="38" spans="1:3" ht="12.75">
      <c r="A38">
        <v>21.042223729774953</v>
      </c>
      <c r="B38">
        <v>28.465477694135693</v>
      </c>
      <c r="C38" s="17">
        <v>-0.20151840475326602</v>
      </c>
    </row>
    <row r="39" ht="12.75">
      <c r="C39" s="17">
        <f>AVERAGE(C36:C38)</f>
        <v>-0.07291506815289274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 Alvarez</dc:creator>
  <cp:keywords/>
  <dc:description/>
  <cp:lastModifiedBy>physics</cp:lastModifiedBy>
  <dcterms:created xsi:type="dcterms:W3CDTF">2009-11-22T02:51:27Z</dcterms:created>
  <dcterms:modified xsi:type="dcterms:W3CDTF">2010-05-13T20:44:24Z</dcterms:modified>
  <cp:category/>
  <cp:version/>
  <cp:contentType/>
  <cp:contentStatus/>
</cp:coreProperties>
</file>